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ctrlProps/ctrlProp78.xml" ContentType="application/vnd.ms-excel.controlproperties+xml"/>
  <Override PartName="/xl/styles.xml" ContentType="application/vnd.openxmlformats-officedocument.spreadsheetml.styles+xml"/>
  <Override PartName="/xl/ctrlProps/ctrlProp38.xml" ContentType="application/vnd.ms-excel.controlproperties+xml"/>
  <Override PartName="/xl/ctrlProps/ctrlProp67.xml" ContentType="application/vnd.ms-excel.controlproperties+xml"/>
  <Override PartName="/xl/ctrlProps/ctrlProp85.xml" ContentType="application/vnd.ms-excel.controlproperties+xml"/>
  <Override PartName="/xl/ctrlProps/ctrlProp92.xml" ContentType="application/vnd.ms-excel.controlproperties+xml"/>
  <Override PartName="/xl/ctrlProps/ctrlProp27.xml" ContentType="application/vnd.ms-excel.controlproperties+xml"/>
  <Override PartName="/xl/ctrlProps/ctrlProp45.xml" ContentType="application/vnd.ms-excel.controlproperties+xml"/>
  <Override PartName="/xl/ctrlProps/ctrlProp74.xml" ContentType="application/vnd.ms-excel.controlproperties+xml"/>
  <Override PartName="/xl/ctrlProps/ctrlProp56.xml" ContentType="application/vnd.ms-excel.controlproperties+xml"/>
  <Default Extension="xml" ContentType="application/xml"/>
  <Override PartName="/xl/worksheets/sheet5.xml" ContentType="application/vnd.openxmlformats-officedocument.spreadsheetml.worksheet+xml"/>
  <Override PartName="/xl/ctrlProps/ctrlProp52.xml" ContentType="application/vnd.ms-excel.controlproperties+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ctrlProps/ctrlProp16.xml" ContentType="application/vnd.ms-excel.controlproperties+xml"/>
  <Override PartName="/xl/ctrlProps/ctrlProp90.xml" ContentType="application/vnd.ms-excel.controlproperties+xml"/>
  <Override PartName="/xl/ctrlProps/ctrlProp43.xml" ContentType="application/vnd.ms-excel.controlproperties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worksheets/sheet3.xml" ContentType="application/vnd.openxmlformats-officedocument.spreadsheetml.worksheet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ctrlProps/ctrlProp41.xml" ContentType="application/vnd.ms-excel.controlproperties+xml"/>
  <Override PartName="/xl/ctrlProps/ctrlProp70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30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Default Extension="bin" ContentType="application/vnd.openxmlformats-officedocument.spreadsheetml.printerSettings"/>
  <Override PartName="/xl/ctrlProps/ctrlProp68.xml" ContentType="application/vnd.ms-excel.controlproperties+xml"/>
  <Override PartName="/xl/ctrlProps/ctrlProp79.xml" ContentType="application/vnd.ms-excel.controlproperties+xml"/>
  <Override PartName="/xl/ctrlProps/ctrlProp77.xml" ContentType="application/vnd.ms-excel.controlproperties+xml"/>
  <Override PartName="/xl/ctrlProps/ctrlProp59.xml" ContentType="application/vnd.ms-excel.controlproperties+xml"/>
  <Override PartName="/xl/ctrlProps/ctrlProp88.xml" ContentType="application/vnd.ms-excel.controlproperties+xml"/>
  <Override PartName="/xl/ctrlProps/ctrlProp39.xml" ContentType="application/vnd.ms-excel.controlproperties+xml"/>
  <Override PartName="/xl/ctrlProps/ctrlProp86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75.xml" ContentType="application/vnd.ms-excel.controlproperties+xml"/>
  <Default Extension="jpeg" ContentType="image/jpeg"/>
  <Override PartName="/xl/ctrlProps/ctrlProp73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55.xml" ContentType="application/vnd.ms-excel.controlproperties+xml"/>
  <Override PartName="/xl/ctrlProps/ctrlProp84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ctrlProps/ctrlProp93.xml" ContentType="application/vnd.ms-excel.controlproperties+xml"/>
  <Override PartName="/xl/ctrlProps/ctrlProp46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71.xml" ContentType="application/vnd.ms-excel.controlproperties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82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62.xml" ContentType="application/vnd.ms-excel.controlproperties+xml"/>
  <Override PartName="/xl/ctrlProps/ctrlProp91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0.xml" ContentType="application/vnd.ms-excel.controlproperties+xml"/>
  <Override PartName="/xl/ctrlProps/ctrlProp3.xml" ContentType="application/vnd.ms-excel.controlproperties+xml"/>
  <Override PartName="/xl/ctrlProps/ctrlProp89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ctrlProps/ctrlProp87.xml" ContentType="application/vnd.ms-excel.controlproperties+xml"/>
  <Override PartName="/xl/ctrlProps/ctrlProp69.xml" ContentType="application/vnd.ms-excel.controlproperties+xml"/>
  <Override PartName="/xl/theme/theme1.xml" ContentType="application/vnd.openxmlformats-officedocument.theme+xml"/>
  <Override PartName="/xl/ctrlProps/ctrlProp47.xml" ContentType="application/vnd.ms-excel.controlproperties+xml"/>
  <Override PartName="/xl/ctrlProps/ctrlProp29.xml" ContentType="application/vnd.ms-excel.controlproperties+xml"/>
  <Override PartName="/xl/ctrlProps/ctrlProp76.xml" ContentType="application/vnd.ms-excel.controlproperties+xml"/>
  <Override PartName="/xl/ctrlProps/ctrlProp58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83.xml" ContentType="application/vnd.ms-excel.controlpropertie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1840" windowHeight="13170"/>
  </bookViews>
  <sheets>
    <sheet name="questionario" sheetId="1" r:id="rId1"/>
    <sheet name="ccnl" sheetId="2" state="hidden" r:id="rId2"/>
    <sheet name="provincia" sheetId="3" state="hidden" r:id="rId3"/>
    <sheet name="feedback assenze" sheetId="7" state="hidden" r:id="rId4"/>
    <sheet name="Foglio1" sheetId="6" state="hidden" r:id="rId5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1">ccnl!$A$1:$B$82</definedName>
    <definedName name="_xlnm.Print_Area" localSheetId="3">'feedback assenze'!$A$1:$N$19</definedName>
    <definedName name="_xlnm.Print_Area" localSheetId="0">questionario!$A$1:$K$242</definedName>
    <definedName name="_xlnm.Print_Titles" localSheetId="1">ccnl!$1:$2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7" i="1"/>
  <c r="O227" s="1"/>
  <c r="N226"/>
  <c r="O226" s="1"/>
  <c r="N225"/>
  <c r="O225" s="1"/>
  <c r="N224"/>
  <c r="O224" s="1"/>
  <c r="N223"/>
  <c r="O223" s="1"/>
  <c r="N222"/>
  <c r="O222" s="1"/>
  <c r="N221"/>
  <c r="O221" s="1"/>
  <c r="N220"/>
  <c r="O220" s="1"/>
  <c r="O216"/>
  <c r="Q216" s="1"/>
  <c r="N216"/>
  <c r="P216" s="1"/>
  <c r="N213"/>
  <c r="O213" s="1"/>
  <c r="N212"/>
  <c r="O212" s="1"/>
  <c r="N211"/>
  <c r="O211" s="1"/>
  <c r="L20"/>
  <c r="L19"/>
  <c r="L17"/>
  <c r="L15"/>
  <c r="L226" l="1"/>
  <c r="L224"/>
  <c r="L222"/>
  <c r="L220"/>
  <c r="L227"/>
  <c r="L225"/>
  <c r="L223"/>
  <c r="L221"/>
  <c r="L216"/>
  <c r="A18" i="7"/>
  <c r="G29" l="1"/>
  <c r="G36" s="1"/>
  <c r="G37" s="1"/>
  <c r="G39"/>
  <c r="G40"/>
  <c r="G42"/>
  <c r="G43"/>
  <c r="G44"/>
  <c r="D59"/>
  <c r="F59"/>
  <c r="H59"/>
  <c r="J59"/>
  <c r="A4"/>
  <c r="H2"/>
  <c r="L64" i="1"/>
  <c r="G45" i="7" l="1"/>
  <c r="G41"/>
  <c r="G46"/>
  <c r="G48" s="1"/>
  <c r="O91" i="1"/>
  <c r="P91" s="1"/>
  <c r="O92"/>
  <c r="P92" s="1"/>
  <c r="O93"/>
  <c r="P93" s="1"/>
  <c r="O94"/>
  <c r="P94" s="1"/>
  <c r="O90"/>
  <c r="P90" s="1"/>
  <c r="O86"/>
  <c r="Q86" s="1"/>
  <c r="N86"/>
  <c r="P86" s="1"/>
  <c r="L86" l="1"/>
  <c r="N190"/>
  <c r="N189"/>
  <c r="N188"/>
  <c r="O188" s="1"/>
  <c r="O231"/>
  <c r="Q231" s="1"/>
  <c r="N231"/>
  <c r="P231" s="1"/>
  <c r="L231" l="1"/>
  <c r="O194"/>
  <c r="Q194" s="1"/>
  <c r="N194"/>
  <c r="P194" s="1"/>
  <c r="L194" l="1"/>
  <c r="N158"/>
  <c r="P158" s="1"/>
  <c r="O158"/>
  <c r="Q158" s="1"/>
  <c r="O81"/>
  <c r="P81" s="1"/>
  <c r="O77"/>
  <c r="P77" s="1"/>
  <c r="O78"/>
  <c r="P78" s="1"/>
  <c r="O80" l="1"/>
  <c r="P80" s="1"/>
  <c r="O82"/>
  <c r="P82" s="1"/>
  <c r="O83"/>
  <c r="P83" s="1"/>
  <c r="O79"/>
  <c r="P79" s="1"/>
  <c r="N73" l="1"/>
  <c r="P73" s="1"/>
  <c r="O73"/>
  <c r="Q73" s="1"/>
  <c r="O70"/>
  <c r="Q70" s="1"/>
  <c r="N70"/>
  <c r="P70" s="1"/>
  <c r="I73" l="1"/>
  <c r="I70"/>
  <c r="O176"/>
  <c r="P174"/>
  <c r="O172"/>
  <c r="P170"/>
  <c r="O169"/>
  <c r="K114"/>
  <c r="I114"/>
  <c r="J114"/>
  <c r="H114"/>
  <c r="G114"/>
  <c r="F114"/>
  <c r="N19"/>
  <c r="O105" l="1"/>
  <c r="D39"/>
  <c r="F39"/>
  <c r="H39"/>
  <c r="J39"/>
  <c r="H163"/>
  <c r="H162"/>
  <c r="H161"/>
  <c r="O156"/>
  <c r="Q156" s="1"/>
  <c r="O157"/>
  <c r="Q157" s="1"/>
  <c r="O155"/>
  <c r="Q155" s="1"/>
  <c r="O27"/>
  <c r="O25"/>
  <c r="E82" i="2" l="1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N203" i="1"/>
  <c r="O203" s="1"/>
  <c r="N202"/>
  <c r="O202" s="1"/>
  <c r="N201"/>
  <c r="O201" s="1"/>
  <c r="O192"/>
  <c r="Q192" s="1"/>
  <c r="N192"/>
  <c r="P192" s="1"/>
  <c r="O190"/>
  <c r="O189"/>
  <c r="Q178"/>
  <c r="V178" s="1"/>
  <c r="P178"/>
  <c r="U178" s="1"/>
  <c r="O178"/>
  <c r="N178"/>
  <c r="S178" s="1"/>
  <c r="Q177"/>
  <c r="V177" s="1"/>
  <c r="P177"/>
  <c r="U177" s="1"/>
  <c r="O177"/>
  <c r="N177"/>
  <c r="S177" s="1"/>
  <c r="Q176"/>
  <c r="V176" s="1"/>
  <c r="P176"/>
  <c r="U176" s="1"/>
  <c r="N176"/>
  <c r="S176" s="1"/>
  <c r="Q175"/>
  <c r="V175" s="1"/>
  <c r="P175"/>
  <c r="U175" s="1"/>
  <c r="O175"/>
  <c r="N175"/>
  <c r="S175" s="1"/>
  <c r="Q174"/>
  <c r="V174" s="1"/>
  <c r="U174"/>
  <c r="O174"/>
  <c r="N174"/>
  <c r="S174" s="1"/>
  <c r="Q173"/>
  <c r="V173" s="1"/>
  <c r="P173"/>
  <c r="U173" s="1"/>
  <c r="O173"/>
  <c r="N173"/>
  <c r="S173" s="1"/>
  <c r="Q172"/>
  <c r="V172" s="1"/>
  <c r="P172"/>
  <c r="U172" s="1"/>
  <c r="N172"/>
  <c r="S172" s="1"/>
  <c r="Q171"/>
  <c r="V171" s="1"/>
  <c r="P171"/>
  <c r="U171" s="1"/>
  <c r="O171"/>
  <c r="N171"/>
  <c r="S171" s="1"/>
  <c r="Q170"/>
  <c r="V170" s="1"/>
  <c r="U170"/>
  <c r="O170"/>
  <c r="N170"/>
  <c r="S170" s="1"/>
  <c r="Q169"/>
  <c r="V169" s="1"/>
  <c r="P169"/>
  <c r="N169"/>
  <c r="S169" s="1"/>
  <c r="O165"/>
  <c r="Q165" s="1"/>
  <c r="N165"/>
  <c r="P165" s="1"/>
  <c r="N157"/>
  <c r="P157" s="1"/>
  <c r="N156"/>
  <c r="P156" s="1"/>
  <c r="L156" s="1"/>
  <c r="N155"/>
  <c r="P155" s="1"/>
  <c r="L155" s="1"/>
  <c r="O147"/>
  <c r="Q147" s="1"/>
  <c r="N147"/>
  <c r="P147" s="1"/>
  <c r="Z111"/>
  <c r="L123"/>
  <c r="L122"/>
  <c r="M116"/>
  <c r="L116"/>
  <c r="K56"/>
  <c r="J56"/>
  <c r="I56"/>
  <c r="H56"/>
  <c r="G56"/>
  <c r="F56"/>
  <c r="E56"/>
  <c r="D56"/>
  <c r="N27"/>
  <c r="L27" s="1"/>
  <c r="N25"/>
  <c r="O21"/>
  <c r="Q21" s="1"/>
  <c r="N21"/>
  <c r="P21" s="1"/>
  <c r="L10"/>
  <c r="L213" l="1"/>
  <c r="L212"/>
  <c r="L211"/>
  <c r="L201"/>
  <c r="L192"/>
  <c r="L165"/>
  <c r="L157"/>
  <c r="L158"/>
  <c r="L147"/>
  <c r="P25"/>
  <c r="L25"/>
  <c r="L23"/>
  <c r="Z112"/>
  <c r="M11" i="7" s="1"/>
  <c r="N11" s="1"/>
  <c r="M10"/>
  <c r="L21" i="1"/>
  <c r="L52"/>
  <c r="L55"/>
  <c r="L51"/>
  <c r="L54"/>
  <c r="L53"/>
  <c r="L56"/>
  <c r="W189"/>
  <c r="L115"/>
  <c r="S111"/>
  <c r="U169"/>
  <c r="L169"/>
  <c r="T178"/>
  <c r="L178"/>
  <c r="T177"/>
  <c r="L177"/>
  <c r="T176"/>
  <c r="L176"/>
  <c r="T175"/>
  <c r="L175"/>
  <c r="T174"/>
  <c r="L174"/>
  <c r="T173"/>
  <c r="L173"/>
  <c r="T172"/>
  <c r="L172"/>
  <c r="T171"/>
  <c r="L171"/>
  <c r="T170"/>
  <c r="L170"/>
  <c r="T169"/>
  <c r="L105"/>
  <c r="L103"/>
  <c r="Y111"/>
  <c r="L10" i="7" s="1"/>
  <c r="Z123" i="1"/>
  <c r="P106"/>
  <c r="L124"/>
  <c r="P105"/>
  <c r="P27"/>
  <c r="O106"/>
  <c r="W111"/>
  <c r="J10" i="7" s="1"/>
  <c r="V111" i="1"/>
  <c r="L104"/>
  <c r="J43"/>
  <c r="H43"/>
  <c r="L102"/>
  <c r="T111"/>
  <c r="Z115"/>
  <c r="Z116"/>
  <c r="Z118"/>
  <c r="Z124"/>
  <c r="Z126"/>
  <c r="F43"/>
  <c r="L120"/>
  <c r="Z121"/>
  <c r="Z129"/>
  <c r="D43"/>
  <c r="Z117"/>
  <c r="Z119"/>
  <c r="Z122"/>
  <c r="Z125"/>
  <c r="Z127"/>
  <c r="Z120"/>
  <c r="M13" i="7" l="1"/>
  <c r="M14"/>
  <c r="J13"/>
  <c r="J14"/>
  <c r="L14"/>
  <c r="L13"/>
  <c r="N10"/>
  <c r="N14"/>
  <c r="T112" i="1"/>
  <c r="G11" i="7" s="1"/>
  <c r="G10"/>
  <c r="S123" i="1"/>
  <c r="F10" i="7"/>
  <c r="V112" i="1"/>
  <c r="I11" i="7" s="1"/>
  <c r="I10"/>
  <c r="L62" i="1"/>
  <c r="S125"/>
  <c r="I66"/>
  <c r="W124"/>
  <c r="W112"/>
  <c r="J11" i="7" s="1"/>
  <c r="Y112" i="1"/>
  <c r="L11" i="7" s="1"/>
  <c r="Y125" i="1"/>
  <c r="S120"/>
  <c r="S112"/>
  <c r="F11" i="7" s="1"/>
  <c r="Y117" i="1"/>
  <c r="S126"/>
  <c r="Y129"/>
  <c r="Y123"/>
  <c r="Z113"/>
  <c r="M12" i="7" s="1"/>
  <c r="W125" i="1"/>
  <c r="W122"/>
  <c r="S118"/>
  <c r="S119"/>
  <c r="S128"/>
  <c r="S127"/>
  <c r="S122"/>
  <c r="S117"/>
  <c r="S121"/>
  <c r="S124"/>
  <c r="S116"/>
  <c r="S115"/>
  <c r="U111"/>
  <c r="W116"/>
  <c r="W119"/>
  <c r="W120"/>
  <c r="H11" i="7"/>
  <c r="X111" i="1"/>
  <c r="V124"/>
  <c r="V125"/>
  <c r="V119"/>
  <c r="V116"/>
  <c r="V120"/>
  <c r="Y126"/>
  <c r="Y121"/>
  <c r="Y122"/>
  <c r="AA111"/>
  <c r="Y120"/>
  <c r="Y124"/>
  <c r="Y118"/>
  <c r="Y127"/>
  <c r="Y119"/>
  <c r="Y116"/>
  <c r="Y115"/>
  <c r="V127"/>
  <c r="V122"/>
  <c r="V126"/>
  <c r="W126"/>
  <c r="W118"/>
  <c r="W127"/>
  <c r="W117"/>
  <c r="W121"/>
  <c r="V118"/>
  <c r="V115"/>
  <c r="V123"/>
  <c r="W115"/>
  <c r="V117"/>
  <c r="V129"/>
  <c r="V121"/>
  <c r="P111"/>
  <c r="W129"/>
  <c r="W123"/>
  <c r="T123"/>
  <c r="T120"/>
  <c r="Q111"/>
  <c r="T127"/>
  <c r="T125"/>
  <c r="T122"/>
  <c r="T119"/>
  <c r="T117"/>
  <c r="T121"/>
  <c r="T126"/>
  <c r="T124"/>
  <c r="T118"/>
  <c r="T116"/>
  <c r="T115"/>
  <c r="F13" i="7" l="1"/>
  <c r="F14"/>
  <c r="H10"/>
  <c r="G14"/>
  <c r="H14" s="1"/>
  <c r="G13"/>
  <c r="D10"/>
  <c r="C10"/>
  <c r="E10" s="1"/>
  <c r="K10"/>
  <c r="N12"/>
  <c r="Z114" i="1"/>
  <c r="Z132" s="1"/>
  <c r="Y113"/>
  <c r="L12" i="7" s="1"/>
  <c r="AA112" i="1"/>
  <c r="T113"/>
  <c r="G12" i="7" s="1"/>
  <c r="U112" i="1"/>
  <c r="R111"/>
  <c r="K11" i="7"/>
  <c r="W113" i="1"/>
  <c r="J12" i="7" s="1"/>
  <c r="S113" i="1"/>
  <c r="F12" i="7" s="1"/>
  <c r="V113" i="1"/>
  <c r="I12" i="7" s="1"/>
  <c r="I13" s="1"/>
  <c r="I14" s="1"/>
  <c r="K14" s="1"/>
  <c r="P112" i="1"/>
  <c r="X112"/>
  <c r="Q112"/>
  <c r="D14" i="7" l="1"/>
  <c r="D13"/>
  <c r="D12"/>
  <c r="E12" s="1"/>
  <c r="D11"/>
  <c r="K12"/>
  <c r="C14"/>
  <c r="C13"/>
  <c r="E13" s="1"/>
  <c r="C11"/>
  <c r="E11" s="1"/>
  <c r="C12"/>
  <c r="H12"/>
  <c r="N13"/>
  <c r="AA113" i="1"/>
  <c r="Y114"/>
  <c r="Y132" s="1"/>
  <c r="T114"/>
  <c r="T132" s="1"/>
  <c r="Q113"/>
  <c r="W114"/>
  <c r="U113"/>
  <c r="S114"/>
  <c r="V114"/>
  <c r="R112"/>
  <c r="X113"/>
  <c r="P113"/>
  <c r="E14" i="7" l="1"/>
  <c r="H13"/>
  <c r="K13"/>
  <c r="AA114" i="1"/>
  <c r="AA132" s="1"/>
  <c r="R113"/>
  <c r="W132"/>
  <c r="Q132" s="1"/>
  <c r="Q114"/>
  <c r="X114"/>
  <c r="V132"/>
  <c r="S132"/>
  <c r="U114"/>
  <c r="P114"/>
  <c r="U132" l="1"/>
  <c r="R114"/>
  <c r="X132"/>
  <c r="P132"/>
  <c r="R132" l="1"/>
</calcChain>
</file>

<file path=xl/sharedStrings.xml><?xml version="1.0" encoding="utf-8"?>
<sst xmlns="http://schemas.openxmlformats.org/spreadsheetml/2006/main" count="1123" uniqueCount="712">
  <si>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</si>
  <si>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</si>
  <si>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</si>
  <si>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</si>
  <si>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</si>
  <si>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</si>
  <si>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</si>
  <si>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</si>
  <si>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A.4 Codice CCNL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</si>
  <si>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</si>
  <si>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</si>
  <si>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</si>
  <si>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</si>
  <si>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</si>
  <si>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</si>
  <si>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</si>
  <si>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</si>
  <si>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</si>
  <si>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</si>
  <si>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</si>
  <si>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</si>
  <si>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</si>
  <si>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</si>
  <si>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</si>
  <si>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</si>
  <si>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</si>
  <si>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</si>
  <si>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</si>
  <si>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</si>
  <si>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</si>
  <si>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</si>
  <si>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</si>
  <si>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C) ORARI E ASSENZE DAL LAVORO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</si>
  <si>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</si>
  <si>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</si>
  <si>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</si>
  <si>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</si>
  <si>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</si>
  <si>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</si>
  <si>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</si>
  <si>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</si>
  <si>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</si>
  <si>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</si>
  <si>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</si>
  <si>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</si>
  <si>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</si>
  <si>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</si>
  <si>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</si>
  <si>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</si>
  <si>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</si>
  <si>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</si>
  <si>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Malattie non professionali</t>
  </si>
  <si>
    <t>2. Giorni malattia pro-capite</t>
  </si>
  <si>
    <t>3a. Congedo matrimoniale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</si>
  <si>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</si>
  <si>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</si>
  <si>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</si>
  <si>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</si>
  <si>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</si>
  <si>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</si>
  <si>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</si>
  <si>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</si>
  <si>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</si>
  <si>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</si>
  <si>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</si>
  <si>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</si>
  <si>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</si>
  <si>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</si>
  <si>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</si>
  <si>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CIG (ordinaria + straordinaria + deroga)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</si>
  <si>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</si>
  <si>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</si>
  <si>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</si>
  <si>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</si>
  <si>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</si>
  <si>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</si>
  <si>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</si>
  <si>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</si>
  <si>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</si>
  <si>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</si>
  <si>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Punti 1-7: indicare il numero complessivo di ore perdute per motivo di assenza, per qualifica e sesso.</t>
  </si>
  <si>
    <t>Punto 2: indicare anche gli infortuni extra-lavorativi, le cure termali non in conto ferie, i casi di malattia che determinano un'anticipazione o prolungamento del periodo di gravidanza o puerperio.</t>
  </si>
  <si>
    <t>Punto 3: indicare sia i congedi parentali (es. maternità obbligatoria e facoltativa, allattamento) sia quelli matrimoniali.</t>
  </si>
  <si>
    <t>Punto 4: indicare i permessi sindacali (aziendali, provinciali, nazionali) e tutti i permessi per visite mediche e altri motivi retribuiti. In tali permessi invece non rientrano quelli goduti a fronte di riduzione di orario di lavoro (R.O.L.) di cui al punto C.1.</t>
  </si>
  <si>
    <t>Punto 6: indicare i congedi parentali non retribuiti, i permessi non retribuiti, le astensioni facoltative per maternità non retribuite, ecc.</t>
  </si>
  <si>
    <t>D) POLITICHE AZIENDALI</t>
  </si>
  <si>
    <t>Altro (specificare)</t>
  </si>
  <si>
    <t>Incidenza % premi collettivi variabili
su retribuzione annua</t>
  </si>
  <si>
    <t>Impiegati/intermedi</t>
  </si>
  <si>
    <t>Assente</t>
  </si>
  <si>
    <t>Presente</t>
  </si>
  <si>
    <t>previsto da contratto aziendale/territoriale</t>
  </si>
  <si>
    <t>previsto da CCNL</t>
  </si>
  <si>
    <t>Assistenza sanitaria integrativa</t>
  </si>
  <si>
    <t>Previdenza complementare</t>
  </si>
  <si>
    <t>Servizi di trasporto collettivo</t>
  </si>
  <si>
    <t>Somministrazioni di vitto, mense aziendali</t>
  </si>
  <si>
    <t>Somme e servizi di educazione, istruzione, ricreazione e borse di studio per familiari</t>
  </si>
  <si>
    <t>Assistenza ai familiari anziani o non autosufficienti</t>
  </si>
  <si>
    <t>Carrello della spesa</t>
  </si>
  <si>
    <t>a)    Oneri di utilità sociale, con finalità di cui al comma 1, art.100 del TUIR.</t>
  </si>
  <si>
    <t>b)    Specifici beni e servizi concessi ai dipendenti (autovetture assegnate ad uso promiscuo; fabbricati in locazione, in uso o in comodato; prestiti agevolati; servizi di trasporto ferroviario di persone gratuiti) di cui al comma 4, art.51 del TUIR.</t>
  </si>
  <si>
    <t>c)    Se disponibile, per ciascun bene/servizio erogato indicare il costo sostenuto dall’azienda in percentuale del costo del lavoro annuo.</t>
  </si>
  <si>
    <t>Alternativamente, si prega di fornire il costo complessivo di tutti i beni e servizi di welfare erogati a dipendenti non dirigenti e loro familiari nel corso del 2017 (sempre in % del costo del lavoro).</t>
  </si>
  <si>
    <t>Altri fondi</t>
  </si>
  <si>
    <t>NO</t>
  </si>
  <si>
    <t>NO, ma si ritiene un tema di interesse da affrontare</t>
  </si>
  <si>
    <t>solo accordi individuali</t>
  </si>
  <si>
    <t>anche contrattazione collettiva aziendale</t>
  </si>
  <si>
    <t>anche regolamentazione aziendale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</si>
  <si>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</si>
  <si>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</si>
  <si>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</si>
  <si>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</si>
  <si>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</si>
  <si>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</si>
  <si>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</si>
  <si>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</si>
  <si>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</si>
  <si>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</si>
  <si>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</si>
  <si>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</si>
  <si>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</si>
  <si>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</si>
  <si>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</si>
  <si>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</si>
  <si>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</si>
  <si>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</si>
  <si>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</si>
  <si>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</si>
  <si>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</si>
  <si>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</si>
  <si>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</si>
  <si>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</si>
  <si>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</si>
  <si>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</si>
  <si>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</si>
  <si>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</si>
  <si>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</si>
  <si>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</si>
  <si>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</si>
  <si>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</si>
  <si>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</si>
  <si>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</si>
  <si>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</si>
  <si>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</si>
  <si>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</si>
  <si>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</si>
  <si>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</si>
  <si>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</si>
  <si>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</si>
  <si>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</si>
  <si>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</si>
  <si>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</si>
  <si>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</si>
  <si>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</si>
  <si>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</si>
  <si>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</si>
  <si>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</si>
  <si>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</si>
  <si>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</si>
  <si>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</si>
  <si>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</si>
  <si>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</si>
  <si>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</si>
  <si>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</si>
  <si>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</si>
  <si>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</si>
  <si>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</si>
  <si>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</si>
  <si>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</si>
  <si>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</si>
  <si>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</si>
  <si>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</si>
  <si>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</si>
  <si>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</si>
  <si>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</si>
  <si>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</si>
  <si>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</si>
  <si>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</si>
  <si>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</si>
  <si>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</si>
  <si>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</si>
  <si>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</si>
  <si>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</si>
  <si>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</si>
  <si>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</si>
  <si>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</si>
  <si>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</si>
  <si>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</si>
  <si>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</si>
  <si>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</si>
  <si>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</si>
  <si>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</si>
  <si>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</si>
  <si>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</si>
  <si>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</si>
  <si>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</si>
  <si>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</si>
  <si>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</si>
  <si>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</si>
  <si>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</si>
  <si>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</si>
  <si>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</si>
  <si>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</si>
  <si>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</si>
  <si>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</si>
  <si>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</si>
  <si>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</si>
  <si>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</si>
  <si>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</si>
  <si>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</si>
  <si>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</si>
  <si>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</si>
  <si>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</si>
  <si>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</si>
  <si>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</si>
  <si>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</si>
  <si>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</si>
  <si>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</si>
  <si>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</si>
  <si>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</si>
  <si>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</si>
  <si>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</si>
  <si>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</si>
  <si>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</si>
  <si>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</si>
  <si>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</si>
  <si>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</si>
  <si>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</si>
  <si>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</si>
  <si>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</si>
  <si>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</si>
  <si>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</si>
  <si>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</si>
  <si>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</si>
  <si>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</si>
  <si>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</si>
  <si>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</si>
  <si>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</si>
  <si>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</si>
  <si>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</si>
  <si>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</si>
  <si>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</si>
  <si>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</si>
  <si>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</si>
  <si>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</si>
  <si>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</si>
  <si>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</si>
  <si>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</si>
  <si>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</si>
  <si>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</si>
  <si>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</si>
  <si>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</si>
  <si>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</si>
  <si>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</si>
  <si>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</si>
  <si>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</si>
  <si>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</si>
  <si>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</si>
  <si>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</si>
  <si>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</si>
  <si>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</si>
  <si>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</si>
  <si>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</si>
  <si>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</si>
  <si>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</si>
  <si>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</si>
  <si>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</si>
  <si>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</si>
  <si>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</si>
  <si>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</si>
  <si>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</si>
  <si>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</si>
  <si>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</si>
  <si>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</si>
  <si>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</si>
  <si>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</si>
  <si>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</si>
  <si>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</si>
  <si>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</si>
  <si>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</si>
  <si>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</si>
  <si>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</si>
  <si>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</si>
  <si>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</si>
  <si>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</si>
  <si>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</si>
  <si>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</si>
  <si>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</si>
  <si>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</si>
  <si>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</si>
  <si>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</si>
  <si>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</si>
  <si>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</si>
  <si>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</si>
  <si>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</si>
  <si>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</si>
  <si>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</si>
  <si>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</si>
  <si>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</si>
  <si>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</si>
  <si>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</si>
  <si>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</si>
  <si>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</si>
  <si>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</si>
  <si>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</si>
  <si>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</si>
  <si>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</si>
  <si>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</si>
  <si>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</si>
  <si>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</si>
  <si>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</si>
  <si>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</si>
  <si>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</si>
  <si>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</si>
  <si>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</si>
  <si>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</si>
  <si>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</si>
  <si>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</si>
  <si>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</si>
  <si>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</si>
  <si>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</si>
  <si>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</si>
  <si>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</si>
  <si>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</si>
  <si>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</si>
  <si>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</si>
  <si>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</si>
  <si>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</si>
  <si>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</si>
  <si>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</si>
  <si>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</si>
  <si>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</si>
  <si>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</si>
  <si>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</si>
  <si>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</si>
  <si>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</si>
  <si>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</si>
  <si>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</si>
  <si>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</si>
  <si>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</si>
  <si>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</si>
  <si>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</si>
  <si>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</si>
  <si>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</si>
  <si>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</si>
  <si>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</si>
  <si>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</si>
  <si>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</si>
  <si>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</si>
  <si>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</si>
  <si>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</si>
  <si>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</si>
  <si>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</si>
  <si>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</si>
  <si>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</si>
  <si>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</si>
  <si>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</si>
  <si>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</si>
  <si>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</si>
  <si>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</si>
  <si>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</si>
  <si>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</si>
  <si>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</si>
  <si>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</si>
  <si>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</si>
  <si>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</si>
  <si>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</si>
  <si>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</si>
  <si>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</si>
  <si>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</si>
  <si>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</si>
  <si>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</si>
  <si>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</si>
  <si>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</si>
  <si>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</si>
  <si>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</si>
  <si>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</si>
  <si>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</si>
  <si>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</si>
  <si>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</si>
  <si>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</si>
  <si>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</si>
  <si>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</si>
  <si>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</si>
  <si>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</si>
  <si>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</si>
  <si>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</si>
  <si>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</si>
  <si>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</si>
  <si>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</si>
  <si>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</si>
  <si>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</si>
  <si>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</si>
  <si>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</si>
  <si>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</si>
  <si>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</si>
  <si>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</si>
  <si>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</si>
  <si>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</si>
  <si>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</si>
  <si>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</si>
  <si>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</si>
  <si>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</si>
  <si>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</si>
  <si>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</si>
  <si>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</si>
  <si>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</si>
  <si>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</si>
  <si>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</si>
  <si>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</si>
  <si>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</si>
  <si>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</si>
  <si>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</si>
  <si>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</si>
  <si>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</si>
  <si>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</si>
  <si>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</si>
  <si>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</si>
  <si>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</si>
  <si>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CI - Carbonia-Iglesias</t>
  </si>
  <si>
    <t>CI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</si>
  <si>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</si>
  <si>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</si>
  <si>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</si>
  <si>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</si>
  <si>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</si>
  <si>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</si>
  <si>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</si>
  <si>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</si>
  <si>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</si>
  <si>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</si>
  <si>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</si>
  <si>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</si>
  <si>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</si>
  <si>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</si>
  <si>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</si>
  <si>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</si>
  <si>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</si>
  <si>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</si>
  <si>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</si>
  <si>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</si>
  <si>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</si>
  <si>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</si>
  <si>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</si>
  <si>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</si>
  <si>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</si>
  <si>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</si>
  <si>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</si>
  <si>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</si>
  <si>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</si>
  <si>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</si>
  <si>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</si>
  <si>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</si>
  <si>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</si>
  <si>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</si>
  <si>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</si>
  <si>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</si>
  <si>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</si>
  <si>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</si>
  <si>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</si>
  <si>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</si>
  <si>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</si>
  <si>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</si>
  <si>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</si>
  <si>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</si>
  <si>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</si>
  <si>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</si>
  <si>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</si>
  <si>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</si>
  <si>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</si>
  <si>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</si>
  <si>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</si>
  <si>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</si>
  <si>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</si>
  <si>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</si>
  <si>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</si>
  <si>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</si>
  <si>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</si>
  <si>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</si>
  <si>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</si>
  <si>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</si>
  <si>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</si>
  <si>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</si>
  <si>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</si>
  <si>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</si>
  <si>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</si>
  <si>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</si>
  <si>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</si>
  <si>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</si>
  <si>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</si>
  <si>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</si>
  <si>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</si>
  <si>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</si>
  <si>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</si>
  <si>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</si>
  <si>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</si>
  <si>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</si>
  <si>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</si>
  <si>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OG - Ogliastra</t>
  </si>
  <si>
    <t>OG</t>
  </si>
  <si>
    <t>OR - Oristano</t>
  </si>
  <si>
    <t>OR</t>
  </si>
  <si>
    <t>OT - Olbia-Tempio</t>
  </si>
  <si>
    <t>OT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</si>
  <si>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</si>
  <si>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</si>
  <si>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</si>
  <si>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</si>
  <si>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</si>
  <si>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</si>
  <si>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</si>
  <si>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</si>
  <si>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</si>
  <si>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</si>
  <si>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</si>
  <si>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</si>
  <si>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</si>
  <si>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</si>
  <si>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</si>
  <si>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</si>
  <si>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</si>
  <si>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</si>
  <si>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</si>
  <si>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</si>
  <si>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</si>
  <si>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</si>
  <si>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</si>
  <si>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</si>
  <si>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</si>
  <si>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</si>
  <si>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</si>
  <si>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</si>
  <si>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</si>
  <si>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</si>
  <si>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</si>
  <si>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</si>
  <si>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</si>
  <si>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</si>
  <si>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</si>
  <si>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</si>
  <si>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</si>
  <si>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</si>
  <si>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</si>
  <si>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</si>
  <si>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</si>
  <si>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</si>
  <si>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</si>
  <si>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</si>
  <si>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</si>
  <si>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</si>
  <si>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</si>
  <si>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</si>
  <si>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</si>
  <si>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</si>
  <si>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</si>
  <si>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</si>
  <si>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</si>
  <si>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</si>
  <si>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</si>
  <si>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</si>
  <si>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</si>
  <si>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</si>
  <si>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</si>
  <si>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</si>
  <si>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</si>
  <si>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</si>
  <si>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</si>
  <si>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</si>
  <si>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</si>
  <si>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</si>
  <si>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</si>
  <si>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</si>
  <si>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</si>
  <si>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</si>
  <si>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</si>
  <si>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</si>
  <si>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</si>
  <si>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</si>
  <si>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</si>
  <si>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</si>
  <si>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</si>
  <si>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</si>
  <si>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</si>
  <si>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</si>
  <si>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</si>
  <si>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</si>
  <si>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</si>
  <si>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</si>
  <si>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</si>
  <si>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</si>
  <si>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</si>
  <si>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</si>
  <si>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VS - Medio Campidano</t>
  </si>
  <si>
    <t>VS</t>
  </si>
  <si>
    <t>VT - Viterbo</t>
  </si>
  <si>
    <t>VT</t>
  </si>
  <si>
    <t>VV - Vibo Valentia</t>
  </si>
  <si>
    <t>VV</t>
  </si>
  <si>
    <t>Le confermiamo di aver ricevuto il questionario che ci ha gentilmente compilato.</t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</si>
  <si>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</si>
  <si>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</si>
  <si>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</si>
  <si>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</si>
  <si>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</si>
  <si>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</si>
  <si>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</si>
  <si>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</si>
  <si>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</si>
  <si>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</si>
  <si>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</si>
  <si>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</si>
  <si>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</si>
  <si>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</si>
  <si>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</si>
  <si>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</si>
  <si>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</si>
  <si>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>………………..</t>
  </si>
  <si>
    <t>Per lavoro agile si intende una modalità di esecuzione del rapporto di lavoro subordinato senza precisi vincoli di orario o di luogo di lavoro, con il possibile utilizzo di strumenti tecnologici per lo svolgimento dell’attività lavorativa in parte all’interno di locali aziendali e in parte all’esterno, senza postazione fissa.</t>
  </si>
  <si>
    <r>
      <t>Somme e servizi con finalità di educazione, istruzione, ricreazione, assistenza sociale e sanitaria o culto</t>
    </r>
    <r>
      <rPr>
        <vertAlign val="superscript"/>
        <sz val="10"/>
        <rFont val="Arial"/>
        <family val="2"/>
      </rPr>
      <t xml:space="preserve"> (a)</t>
    </r>
  </si>
  <si>
    <r>
      <t xml:space="preserve">Altri fringe benefit </t>
    </r>
    <r>
      <rPr>
        <vertAlign val="superscript"/>
        <sz val="10"/>
        <rFont val="Arial"/>
        <family val="2"/>
      </rPr>
      <t>(b)</t>
    </r>
  </si>
  <si>
    <t>Lavoratori al 31.12.2018</t>
  </si>
  <si>
    <t>Quanti</t>
  </si>
  <si>
    <t>un maggior ricorso ai contratti a tempo indeterminato</t>
  </si>
  <si>
    <t xml:space="preserve">allungamento degli orari o altre revisioni organizzative per il personale in forza </t>
  </si>
  <si>
    <t>nessuna compensazione</t>
  </si>
  <si>
    <t>un maggior ricorso ad altre forme contrattuali (es. intermittente)</t>
  </si>
  <si>
    <t xml:space="preserve">   lavoratori al 31.12.2018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</si>
  <si>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(365 - 104 - 9- 33) x (40 - 60/60)/5 - 50 =</t>
    </r>
  </si>
  <si>
    <r>
      <t xml:space="preserve">I dati in questa tabella vanno forniti </t>
    </r>
    <r>
      <rPr>
        <i/>
        <u/>
        <sz val="10"/>
        <rFont val="Arial"/>
        <family val="2"/>
      </rPr>
      <t>per lavoratore (dati medi)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</si>
  <si>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Ex-festività, riduzioni di orario di lavoro.</t>
    </r>
  </si>
  <si>
    <r>
      <t xml:space="preserve">Le informazioni richieste in questa sezione si riferiscono al solo personale dipendente </t>
    </r>
    <r>
      <rPr>
        <b/>
        <i/>
        <u/>
        <sz val="9"/>
        <rFont val="Arial"/>
        <family val="2"/>
      </rPr>
      <t>A TEMPO INDETERMINATO FULL-TIME</t>
    </r>
  </si>
  <si>
    <r>
      <t xml:space="preserve">Le informazioni richieste in questa sezione si riferiscono al solo </t>
    </r>
    <r>
      <rPr>
        <b/>
        <i/>
        <u/>
        <sz val="9"/>
        <rFont val="Arial"/>
        <family val="2"/>
      </rPr>
      <t>personale NON DIRIGENZIALE</t>
    </r>
  </si>
  <si>
    <t>assunti</t>
  </si>
  <si>
    <t>cessati (dimissioni, pensionamento, licenziamento, termine contratto)</t>
  </si>
  <si>
    <t>SU - Sud Sardegna</t>
  </si>
  <si>
    <t>SU</t>
  </si>
  <si>
    <t>Prima di spedire il questionario accertarsi che nella colonna di controllo non figurino richiami.</t>
  </si>
  <si>
    <t>di cui: per dimissioni</t>
  </si>
  <si>
    <t>Indagine Confindustria sul lavoro del 2020</t>
  </si>
  <si>
    <t>Lavoratori al 31.12.2019</t>
  </si>
  <si>
    <t xml:space="preserve">B.3. Indicare il numero di dipendenti che nel corso del 2019 sono stati: </t>
  </si>
  <si>
    <t>Sulla base delle informazioni fornite, nel 2019 il turnover è stato pari a:</t>
  </si>
  <si>
    <r>
      <t xml:space="preserve">C.3 </t>
    </r>
    <r>
      <rPr>
        <b/>
        <u/>
        <sz val="10"/>
        <rFont val="Arial"/>
        <family val="2"/>
      </rPr>
      <t>MONTE ORE</t>
    </r>
    <r>
      <rPr>
        <b/>
        <sz val="10"/>
        <rFont val="Arial"/>
        <family val="2"/>
      </rPr>
      <t xml:space="preserve"> DI ASSENZA, CIG E STRAORDINARIO NEL 2019
</t>
    </r>
    <r>
      <rPr>
        <i/>
        <sz val="10"/>
        <rFont val="Arial"/>
        <family val="2"/>
      </rPr>
      <t xml:space="preserve">(fornire il numero totale di ore di assenza effettuate dai lavoratori </t>
    </r>
    <r>
      <rPr>
        <i/>
        <u/>
        <sz val="10"/>
        <rFont val="Arial"/>
        <family val="2"/>
      </rPr>
      <t>a tempo indeterminato full-time</t>
    </r>
    <r>
      <rPr>
        <i/>
        <sz val="10"/>
        <rFont val="Arial"/>
        <family val="2"/>
      </rPr>
      <t xml:space="preserve"> nel corso del 2019)</t>
    </r>
  </si>
  <si>
    <t>Somministrazione a tempo indeterminato/staff-leasing</t>
  </si>
  <si>
    <t>una diminuzione nell'utilizzo di contratti a tempo determinato</t>
  </si>
  <si>
    <t>un maggior ricorso a lavoro esternalizzato (lavoro in appalto, partite IVA)</t>
  </si>
  <si>
    <r>
      <t xml:space="preserve">D.1 </t>
    </r>
    <r>
      <rPr>
        <b/>
        <sz val="10"/>
        <color theme="1"/>
        <rFont val="Arial"/>
        <family val="2"/>
      </rPr>
      <t xml:space="preserve">L'impresa </t>
    </r>
    <r>
      <rPr>
        <b/>
        <u/>
        <sz val="10"/>
        <rFont val="Arial"/>
        <family val="2"/>
      </rPr>
      <t>attualmente</t>
    </r>
    <r>
      <rPr>
        <b/>
        <sz val="10"/>
        <color theme="1"/>
        <rFont val="Arial"/>
        <family val="2"/>
      </rPr>
      <t xml:space="preserve"> applica un contratto aziendale di contenuto economico?</t>
    </r>
  </si>
  <si>
    <r>
      <t xml:space="preserve">D.3 </t>
    </r>
    <r>
      <rPr>
        <b/>
        <i/>
        <sz val="10"/>
        <rFont val="Arial"/>
        <family val="2"/>
      </rPr>
      <t>Se sì in D.1,</t>
    </r>
    <r>
      <rPr>
        <b/>
        <sz val="10"/>
        <rFont val="Arial"/>
        <family val="2"/>
      </rPr>
      <t xml:space="preserve"> l'accordo aziendale prevede anche:</t>
    </r>
  </si>
  <si>
    <t>Punto 8: indicare il numero complessivo di ore di CIG (CIGO+CIGS+CIG in deroga) cui l'azienda ha fatto ricorso nel 2019.</t>
  </si>
  <si>
    <t>D.4 Quale è stata l'incidenza media dei premi variabili collettivi (esclusi quindi MBO o premi individuali) erogati dall'azienda nel 2019 sulla retribuzione annua media (comprensiva dei premi)?
(es. se per il personale operaio la retribuzione annua lorda nel 2019 è stata mediamente di 25.000 euro e l'importo del premio in media è stato di 1.000 euro, nella prima riga indicare 1.000/25.000x100= 4,0%)</t>
  </si>
  <si>
    <t>D.6 Se l’azienda offre ai dipendenti forme di assistenza sanitaria integrativa, ci può dare informazioni sulla scelta dei fondi a cui l’azienda versa contributi?</t>
  </si>
  <si>
    <t>a. Forme di partecipazione dei lavoratori agli utili</t>
  </si>
  <si>
    <t xml:space="preserve">c. La possibilità di convertire premi in welfare  </t>
  </si>
  <si>
    <t>Se sì, specificare quale/quali e per ognuno indicare se si tratta di decisione unilaterale, previsione da contratto aziendale o in attuazione di CCNL e quale è stato il costo sostenuto dall'azienda nel 2019.</t>
  </si>
  <si>
    <r>
      <t xml:space="preserve">costo in % del costo personale nel 2019 </t>
    </r>
    <r>
      <rPr>
        <vertAlign val="superscript"/>
        <sz val="10"/>
        <rFont val="Arial"/>
        <family val="2"/>
      </rPr>
      <t>(c)</t>
    </r>
  </si>
  <si>
    <t>La riga riporta il numero medio di lavoratori full-time a tempo indeterminato nel corso del 2019 (come da organici indicati in B.2)</t>
  </si>
  <si>
    <t>Punto 9: indicare il numero complessivo di ore di lavoro straordinario prestate nel 2019 eccedenti il normale orario contrattuale.</t>
  </si>
  <si>
    <t xml:space="preserve">   lavoratori al 31.12.2019</t>
  </si>
  <si>
    <t xml:space="preserve">        numero medio lavoratori nel 2019</t>
  </si>
  <si>
    <t xml:space="preserve">D.5 L'azienda mette a disposizione dei propri dipendenti non dirigenti uno o più servizi di welfare tra quelli sotto elencati?
</t>
  </si>
  <si>
    <t>NOTE PER LA COMPILAZIONE DELLA TABELLA D.5</t>
  </si>
  <si>
    <t>Somministrazione a tempo determinato (ex-interinale)</t>
  </si>
  <si>
    <t>b. Forme di coinvolgimento paritetico dei dipendenti nell'organizzazione (cd. piani di partecipazione organizzativa)</t>
  </si>
  <si>
    <t xml:space="preserve">l’estensione della copertura sanitaria ai familiari dei lavoratori iscritti? </t>
  </si>
  <si>
    <t xml:space="preserve">D.7 Se l’azienda offre ai dipendenti forme di assistenza sanitaria integrativa, sono previste: </t>
  </si>
  <si>
    <t>D.8 L'azienda ha introdotto forme di lavoro agile (smart working)?</t>
  </si>
  <si>
    <t>Fondo di riferimento fino al livello previsto dal CCNL e altro soggetto per tutela integrativa</t>
  </si>
  <si>
    <t>partecipazione ad attività di alternanza scuola/lavoro</t>
  </si>
  <si>
    <t>altre azioni di orientamento (career days, job fairs, …)</t>
  </si>
  <si>
    <t>partecipazione a fondazioni ITS</t>
  </si>
  <si>
    <t xml:space="preserve">utilizzo di servizi dei centri pubblici per l'impiego </t>
  </si>
  <si>
    <t>utilizzo di servizi delle agenzie private per il lavoro</t>
  </si>
  <si>
    <t>B.4. L'impresa si è avvalsa di lavoratori in somministrazione e/o staff leasing nel 2019?</t>
  </si>
  <si>
    <r>
      <t>B.5. La modifica normativa sui contratti a termine (</t>
    </r>
    <r>
      <rPr>
        <b/>
        <i/>
        <sz val="10"/>
        <rFont val="Arial"/>
        <family val="2"/>
      </rPr>
      <t>Decreto Dignità)</t>
    </r>
    <r>
      <rPr>
        <b/>
        <sz val="10"/>
        <rFont val="Arial"/>
        <family val="2"/>
      </rPr>
      <t xml:space="preserve"> ha implicato nella sua impresa </t>
    </r>
    <r>
      <rPr>
        <sz val="10"/>
        <rFont val="Arial"/>
        <family val="2"/>
      </rPr>
      <t>(possibili più risposte)</t>
    </r>
    <r>
      <rPr>
        <b/>
        <sz val="10"/>
        <rFont val="Arial"/>
        <family val="2"/>
      </rPr>
      <t>:</t>
    </r>
  </si>
  <si>
    <t xml:space="preserve">B.6. Nelle attività di recruiting degli ultimi anni, l'azienda ha incontrato difficoltà di reperimento in relazione alle competenze ricercate?
</t>
  </si>
  <si>
    <r>
      <t>B.7. Se sì in</t>
    </r>
    <r>
      <rPr>
        <b/>
        <i/>
        <sz val="10"/>
        <rFont val="Arial"/>
        <family val="2"/>
      </rPr>
      <t xml:space="preserve"> B.6.</t>
    </r>
    <r>
      <rPr>
        <b/>
        <sz val="10"/>
        <rFont val="Arial"/>
        <family val="2"/>
      </rPr>
      <t xml:space="preserve">, quali azioni ha l'impresa eventualmente intrapreso a fronte di tali difficoltà? </t>
    </r>
    <r>
      <rPr>
        <sz val="10"/>
        <rFont val="Arial"/>
        <family val="2"/>
      </rPr>
      <t>(possibili più risposte)</t>
    </r>
  </si>
  <si>
    <t xml:space="preserve">   festività infrasettimanali nel 2019</t>
  </si>
  <si>
    <t>decisione unilaterale dell’azienda o tramite regolamento aziendale</t>
  </si>
  <si>
    <t>Fondo previsto dal CCNL di riferimento</t>
  </si>
  <si>
    <r>
      <t xml:space="preserve">Vogliamo ringraziarla per l’indispensabile collaborazione che ci ha prestato e le restituiamo - sulla base dei dati che ha inserito - un quadro sintetico della situazione della sua azienda per quanto riguarda </t>
    </r>
    <r>
      <rPr>
        <b/>
        <sz val="11"/>
        <color theme="3"/>
        <rFont val="Arial"/>
        <family val="2"/>
      </rPr>
      <t>ore lavorate</t>
    </r>
    <r>
      <rPr>
        <sz val="11"/>
        <color theme="3"/>
        <rFont val="Arial"/>
        <family val="2"/>
      </rPr>
      <t xml:space="preserve"> e </t>
    </r>
    <r>
      <rPr>
        <b/>
        <sz val="11"/>
        <color theme="3"/>
        <rFont val="Arial"/>
        <family val="2"/>
      </rPr>
      <t>tassi di assenza</t>
    </r>
    <r>
      <rPr>
        <sz val="11"/>
        <color theme="3"/>
        <rFont val="Arial"/>
        <family val="2"/>
      </rPr>
      <t>:</t>
    </r>
  </si>
  <si>
    <t>logo associazione</t>
  </si>
  <si>
    <t>Check-up assenze anno 2019</t>
  </si>
  <si>
    <t>* Numero medio di lavoratori a tempo indeterminato full-time in organico a dicembre 2018 e a dicembre 2019.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</si>
  <si>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</si>
  <si>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</si>
  <si>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</si>
  <si>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</si>
  <si>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r>
      <t xml:space="preserve">C1. </t>
    </r>
    <r>
      <rPr>
        <b/>
        <sz val="12"/>
        <color rgb="FFC00000"/>
        <rFont val="Arial"/>
        <family val="2"/>
      </rPr>
      <t>GIORNI</t>
    </r>
    <r>
      <rPr>
        <sz val="10"/>
        <rFont val="Arial"/>
        <family val="2"/>
      </rPr>
      <t xml:space="preserve">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2019 (</t>
    </r>
    <r>
      <rPr>
        <b/>
        <sz val="12"/>
        <color rgb="FFC00000"/>
        <rFont val="Arial"/>
        <family val="2"/>
      </rPr>
      <t>es. 20+4+9=33 giorni</t>
    </r>
    <r>
      <rPr>
        <sz val="10"/>
        <rFont val="Arial"/>
        <family val="2"/>
      </rPr>
      <t>)</t>
    </r>
  </si>
  <si>
    <r>
      <t xml:space="preserve">C2. </t>
    </r>
    <r>
      <rPr>
        <b/>
        <sz val="12"/>
        <color rgb="FF0070C0"/>
        <rFont val="Arial"/>
        <family val="2"/>
      </rPr>
      <t>ORARIO</t>
    </r>
    <r>
      <rPr>
        <sz val="10"/>
        <rFont val="Arial"/>
        <family val="2"/>
      </rPr>
      <t xml:space="preserve"> SETTIMANALE per lavoratore da CCNL,
al lordo delle pause retribuite (</t>
    </r>
    <r>
      <rPr>
        <b/>
        <sz val="12"/>
        <color rgb="FF0070C0"/>
        <rFont val="Arial"/>
        <family val="2"/>
      </rPr>
      <t>es. 40 ore la settimana</t>
    </r>
    <r>
      <rPr>
        <sz val="10"/>
        <rFont val="Arial"/>
        <family val="2"/>
      </rPr>
      <t>; 37,5 ore; ecc.)</t>
    </r>
  </si>
  <si>
    <r>
      <t xml:space="preserve">di cui </t>
    </r>
    <r>
      <rPr>
        <b/>
        <sz val="12"/>
        <color rgb="FF008000"/>
        <rFont val="Arial"/>
        <family val="2"/>
      </rPr>
      <t>MINUTI</t>
    </r>
    <r>
      <rPr>
        <sz val="10"/>
        <rFont val="Arial"/>
        <family val="2"/>
      </rPr>
      <t xml:space="preserve"> di pause retribuite per lavoratore
(</t>
    </r>
    <r>
      <rPr>
        <b/>
        <sz val="12"/>
        <color rgb="FF008000"/>
        <rFont val="Arial"/>
        <family val="2"/>
      </rPr>
      <t>es.</t>
    </r>
    <r>
      <rPr>
        <b/>
        <sz val="12"/>
        <color theme="6" tint="-0.249977111117893"/>
        <rFont val="Arial"/>
        <family val="2"/>
      </rPr>
      <t xml:space="preserve"> </t>
    </r>
    <r>
      <rPr>
        <sz val="10"/>
        <rFont val="Arial"/>
        <family val="2"/>
      </rPr>
      <t>10 minuti per 5 giorni=</t>
    </r>
    <r>
      <rPr>
        <b/>
        <sz val="12"/>
        <color rgb="FF008000"/>
        <rFont val="Arial"/>
        <family val="2"/>
      </rPr>
      <t>50 minuti</t>
    </r>
    <r>
      <rPr>
        <sz val="10"/>
        <rFont val="Arial"/>
        <family val="2"/>
      </rPr>
      <t xml:space="preserve"> alla settimana)</t>
    </r>
  </si>
  <si>
    <r>
      <t xml:space="preserve">D.2. In quale anno l'impresa ha applicato </t>
    </r>
    <r>
      <rPr>
        <b/>
        <u/>
        <sz val="10"/>
        <rFont val="Arial"/>
        <family val="2"/>
      </rPr>
      <t>per la prima volta</t>
    </r>
    <r>
      <rPr>
        <b/>
        <sz val="10"/>
        <rFont val="Arial"/>
        <family val="2"/>
      </rPr>
      <t xml:space="preserve"> un contratto aziendale di contenuto economico? 
</t>
    </r>
    <r>
      <rPr>
        <sz val="10"/>
        <rFont val="Arial"/>
        <family val="2"/>
      </rPr>
      <t>(indicare l'anno di prima applicazione anche nel caso in cui attualmente non sia in vigore alcun contratto)</t>
    </r>
  </si>
  <si>
    <r>
      <rPr>
        <b/>
        <i/>
        <sz val="10"/>
        <rFont val="Arial"/>
        <family val="2"/>
      </rPr>
      <t>Se sì in c,</t>
    </r>
    <r>
      <rPr>
        <b/>
        <sz val="10"/>
        <rFont val="Arial"/>
        <family val="2"/>
      </rPr>
      <t xml:space="preserve"> qualche lavoratore ha esercitato l'opzione?</t>
    </r>
  </si>
  <si>
    <t xml:space="preserve">anche forme di tutela per la Long Term Care (LTC) / non autosufficienza? </t>
  </si>
  <si>
    <r>
      <rPr>
        <b/>
        <sz val="10"/>
        <rFont val="Arial"/>
        <family val="2"/>
      </rPr>
      <t xml:space="preserve">D.8.1. </t>
    </r>
    <r>
      <rPr>
        <b/>
        <i/>
        <sz val="10"/>
        <rFont val="Arial"/>
        <family val="2"/>
      </rPr>
      <t xml:space="preserve">Se sì, </t>
    </r>
    <r>
      <rPr>
        <b/>
        <sz val="10"/>
        <rFont val="Arial"/>
        <family val="2"/>
      </rPr>
      <t>indicare il numero di lavoratori che lo hanno utilizzato:</t>
    </r>
  </si>
  <si>
    <r>
      <t xml:space="preserve">D.8.2 </t>
    </r>
    <r>
      <rPr>
        <b/>
        <i/>
        <sz val="10"/>
        <rFont val="Arial"/>
        <family val="2"/>
      </rPr>
      <t xml:space="preserve">Se sì, </t>
    </r>
    <r>
      <rPr>
        <b/>
        <sz val="10"/>
        <rFont val="Arial"/>
        <family val="2"/>
      </rPr>
      <t>indicare la modalità della disciplina / regolamentazione:</t>
    </r>
  </si>
  <si>
    <t xml:space="preserve">D.9 Nella sua azienda è presente un sistema di Gestione Risorse Umane? </t>
  </si>
  <si>
    <r>
      <rPr>
        <b/>
        <i/>
        <sz val="10"/>
        <color indexed="8"/>
        <rFont val="Arial"/>
        <family val="2"/>
      </rPr>
      <t xml:space="preserve">Se sì, </t>
    </r>
    <r>
      <rPr>
        <b/>
        <sz val="10"/>
        <color indexed="8"/>
        <rFont val="Arial"/>
        <family val="2"/>
      </rPr>
      <t>quali dei seguenti processi sono "in uso" nell'impresa?</t>
    </r>
    <r>
      <rPr>
        <sz val="10"/>
        <color indexed="8"/>
        <rFont val="Arial"/>
        <family val="2"/>
      </rPr>
      <t xml:space="preserve"> (possibili più risposte)</t>
    </r>
  </si>
  <si>
    <t>Formazione</t>
  </si>
  <si>
    <t>Valutazione delle prestazioni</t>
  </si>
  <si>
    <t>Valutazione del potenziale</t>
  </si>
  <si>
    <t>Indagini di clima</t>
  </si>
  <si>
    <t>Meccanismi di incentivazione</t>
  </si>
  <si>
    <t>Coaching</t>
  </si>
  <si>
    <t>Comunicazione interna</t>
  </si>
  <si>
    <r>
      <t xml:space="preserve">Programmi di </t>
    </r>
    <r>
      <rPr>
        <i/>
        <sz val="10"/>
        <color theme="1"/>
        <rFont val="Arial"/>
        <family val="2"/>
      </rPr>
      <t>age management</t>
    </r>
  </si>
  <si>
    <t>…………………………………………………………………………………………………………………….</t>
  </si>
  <si>
    <r>
      <rPr>
        <b/>
        <sz val="10"/>
        <rFont val="Arial"/>
        <family val="2"/>
      </rPr>
      <t>D.10 L’impresa ha offerto formazione nel 2019 ai propri dip</t>
    </r>
    <r>
      <rPr>
        <b/>
        <sz val="10"/>
        <color theme="1"/>
        <rFont val="Arial"/>
        <family val="2"/>
      </rPr>
      <t>endenti (</t>
    </r>
    <r>
      <rPr>
        <b/>
        <sz val="10"/>
        <color rgb="FFFF0000"/>
        <rFont val="Arial"/>
        <family val="2"/>
      </rPr>
      <t>oltre a quella relativa alla sicurezza obbligatoria</t>
    </r>
    <r>
      <rPr>
        <b/>
        <sz val="10"/>
        <color theme="1"/>
        <rFont val="Arial"/>
        <family val="2"/>
      </rPr>
      <t xml:space="preserve">)?  </t>
    </r>
  </si>
  <si>
    <r>
      <t xml:space="preserve">D.11 </t>
    </r>
    <r>
      <rPr>
        <b/>
        <i/>
        <sz val="10"/>
        <rFont val="Arial"/>
        <family val="2"/>
      </rPr>
      <t>Se sì in D.10,</t>
    </r>
    <r>
      <rPr>
        <b/>
        <sz val="10"/>
        <rFont val="Arial"/>
        <family val="2"/>
      </rPr>
      <t xml:space="preserve"> indicare:</t>
    </r>
  </si>
  <si>
    <r>
      <t xml:space="preserve">Numero dipendenti </t>
    </r>
    <r>
      <rPr>
        <u/>
        <sz val="10"/>
        <rFont val="Arial"/>
        <family val="2"/>
      </rPr>
      <t>formati</t>
    </r>
    <r>
      <rPr>
        <sz val="10"/>
        <rFont val="Arial"/>
        <family val="2"/>
      </rPr>
      <t xml:space="preserve"> nel 2019</t>
    </r>
  </si>
  <si>
    <t>un maggior turnover dei dipendenti a tempo determinato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</si>
</sst>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0"/>
      <color theme="1"/>
      <name val="Arial"/>
      <family val="2"/>
    </font>
    <font>
      <sz val="8"/>
      <color indexed="10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u/>
      <sz val="11"/>
      <color indexed="12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vertAlign val="superscript"/>
      <sz val="10"/>
      <name val="Arial"/>
      <family val="2"/>
    </font>
    <font>
      <i/>
      <u/>
      <sz val="10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i/>
      <u/>
      <sz val="10"/>
      <name val="Arial"/>
      <family val="2"/>
    </font>
    <font>
      <vertAlign val="superscript"/>
      <sz val="9"/>
      <name val="Arial"/>
      <family val="2"/>
    </font>
    <font>
      <b/>
      <i/>
      <u/>
      <sz val="9"/>
      <name val="Arial"/>
      <family val="2"/>
    </font>
    <font>
      <sz val="10"/>
      <color rgb="FF000000"/>
      <name val="Arial"/>
      <family val="2"/>
    </font>
    <font>
      <b/>
      <i/>
      <sz val="12"/>
      <color indexed="10"/>
      <name val="Arial"/>
      <family val="2"/>
    </font>
    <font>
      <i/>
      <sz val="11"/>
      <color rgb="FFFF0000"/>
      <name val="Calibri"/>
      <family val="2"/>
      <scheme val="minor"/>
    </font>
    <font>
      <b/>
      <sz val="12"/>
      <color theme="6" tint="-0.249977111117893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2"/>
      <color rgb="FFC00000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u/>
      <sz val="10"/>
      <name val="Arial"/>
      <family val="2"/>
    </font>
    <font>
      <b/>
      <i/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36">
    <xf numFmtId="0" fontId="0" fillId="0" borderId="0" xfId="0"/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left" vertical="center" indent="1"/>
    </xf>
    <xf numFmtId="0" fontId="11" fillId="0" borderId="0" xfId="0" applyFont="1" applyFill="1" applyAlignment="1" applyProtection="1">
      <alignment horizontal="left" vertical="center" indent="1"/>
    </xf>
    <xf numFmtId="0" fontId="7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indent="1"/>
    </xf>
    <xf numFmtId="0" fontId="16" fillId="4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 indent="1"/>
    </xf>
    <xf numFmtId="0" fontId="7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10" fillId="0" borderId="0" xfId="0" applyFont="1" applyAlignment="1" applyProtection="1">
      <alignment horizontal="right"/>
    </xf>
    <xf numFmtId="0" fontId="3" fillId="0" borderId="0" xfId="0" applyFont="1" applyFill="1" applyProtection="1">
      <protection locked="0"/>
    </xf>
    <xf numFmtId="0" fontId="0" fillId="0" borderId="0" xfId="0" applyFill="1" applyProtection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Protection="1"/>
    <xf numFmtId="0" fontId="3" fillId="0" borderId="0" xfId="0" applyFont="1" applyProtection="1"/>
    <xf numFmtId="0" fontId="22" fillId="2" borderId="0" xfId="0" applyFont="1" applyFill="1" applyAlignment="1" applyProtection="1">
      <alignment horizontal="left" vertical="center" indent="1"/>
    </xf>
    <xf numFmtId="0" fontId="11" fillId="2" borderId="0" xfId="0" applyFont="1" applyFill="1" applyBorder="1" applyAlignment="1" applyProtection="1">
      <alignment horizontal="left" vertical="center" indent="1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 wrapText="1"/>
    </xf>
    <xf numFmtId="0" fontId="7" fillId="7" borderId="11" xfId="0" applyFont="1" applyFill="1" applyBorder="1" applyAlignment="1" applyProtection="1">
      <alignment horizontal="left" vertical="center"/>
    </xf>
    <xf numFmtId="0" fontId="7" fillId="7" borderId="12" xfId="0" applyFont="1" applyFill="1" applyBorder="1" applyAlignment="1" applyProtection="1">
      <alignment horizontal="left" vertical="center"/>
    </xf>
    <xf numFmtId="3" fontId="7" fillId="7" borderId="14" xfId="0" applyNumberFormat="1" applyFont="1" applyFill="1" applyBorder="1" applyAlignment="1" applyProtection="1">
      <alignment horizontal="center" vertical="center"/>
      <protection locked="0"/>
    </xf>
    <xf numFmtId="3" fontId="7" fillId="7" borderId="11" xfId="0" applyNumberFormat="1" applyFont="1" applyFill="1" applyBorder="1" applyAlignment="1" applyProtection="1">
      <alignment horizontal="center" vertical="center"/>
      <protection locked="0"/>
    </xf>
    <xf numFmtId="3" fontId="7" fillId="7" borderId="29" xfId="0" applyNumberFormat="1" applyFont="1" applyFill="1" applyBorder="1" applyAlignment="1" applyProtection="1">
      <alignment horizontal="center" vertical="center"/>
      <protection locked="0"/>
    </xf>
    <xf numFmtId="3" fontId="7" fillId="7" borderId="25" xfId="0" applyNumberFormat="1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left" vertical="center"/>
    </xf>
    <xf numFmtId="0" fontId="7" fillId="7" borderId="23" xfId="0" applyFont="1" applyFill="1" applyBorder="1" applyAlignment="1" applyProtection="1">
      <alignment horizontal="left" vertical="center"/>
    </xf>
    <xf numFmtId="1" fontId="25" fillId="7" borderId="22" xfId="0" applyNumberFormat="1" applyFont="1" applyFill="1" applyBorder="1" applyAlignment="1" applyProtection="1">
      <alignment horizontal="center" vertical="center"/>
    </xf>
    <xf numFmtId="1" fontId="25" fillId="7" borderId="25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Alignment="1" applyProtection="1">
      <alignment horizontal="left" vertical="center" indent="1"/>
    </xf>
    <xf numFmtId="0" fontId="26" fillId="2" borderId="0" xfId="0" applyFont="1" applyFill="1" applyAlignment="1" applyProtection="1">
      <alignment horizontal="left" vertical="center" wrapText="1"/>
    </xf>
    <xf numFmtId="0" fontId="25" fillId="2" borderId="0" xfId="0" applyFont="1" applyFill="1" applyAlignment="1" applyProtection="1">
      <alignment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/>
    </xf>
    <xf numFmtId="0" fontId="7" fillId="2" borderId="32" xfId="0" applyFont="1" applyFill="1" applyBorder="1" applyAlignment="1" applyProtection="1">
      <alignment vertic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1" fontId="25" fillId="3" borderId="29" xfId="0" applyNumberFormat="1" applyFont="1" applyFill="1" applyBorder="1" applyAlignment="1" applyProtection="1">
      <alignment horizontal="center" vertical="center"/>
    </xf>
    <xf numFmtId="1" fontId="25" fillId="3" borderId="39" xfId="0" applyNumberFormat="1" applyFont="1" applyFill="1" applyBorder="1" applyAlignment="1" applyProtection="1">
      <alignment horizontal="center" vertical="center"/>
    </xf>
    <xf numFmtId="164" fontId="7" fillId="0" borderId="24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Fill="1" applyBorder="1" applyAlignment="1" applyProtection="1">
      <alignment horizontal="center" vertical="center"/>
      <protection locked="0"/>
    </xf>
    <xf numFmtId="164" fontId="7" fillId="11" borderId="24" xfId="0" applyNumberFormat="1" applyFont="1" applyFill="1" applyBorder="1" applyAlignment="1" applyProtection="1">
      <alignment horizontal="center" vertical="center"/>
      <protection locked="0"/>
    </xf>
    <xf numFmtId="164" fontId="7" fillId="11" borderId="35" xfId="0" applyNumberFormat="1" applyFont="1" applyFill="1" applyBorder="1" applyAlignment="1" applyProtection="1">
      <alignment horizontal="center" vertical="center"/>
      <protection locked="0"/>
    </xf>
    <xf numFmtId="0" fontId="7" fillId="12" borderId="11" xfId="0" applyFont="1" applyFill="1" applyBorder="1" applyAlignment="1" applyProtection="1">
      <alignment horizontal="left" vertical="center"/>
    </xf>
    <xf numFmtId="164" fontId="7" fillId="12" borderId="24" xfId="0" applyNumberFormat="1" applyFont="1" applyFill="1" applyBorder="1" applyAlignment="1" applyProtection="1">
      <alignment horizontal="center" vertical="center"/>
      <protection locked="0"/>
    </xf>
    <xf numFmtId="164" fontId="7" fillId="12" borderId="35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indent="1"/>
    </xf>
    <xf numFmtId="0" fontId="7" fillId="12" borderId="12" xfId="0" applyFont="1" applyFill="1" applyBorder="1" applyAlignment="1" applyProtection="1">
      <alignment horizontal="left" vertical="center"/>
    </xf>
    <xf numFmtId="164" fontId="7" fillId="12" borderId="24" xfId="0" applyNumberFormat="1" applyFont="1" applyFill="1" applyBorder="1" applyAlignment="1" applyProtection="1">
      <alignment horizontal="center" vertical="center"/>
    </xf>
    <xf numFmtId="164" fontId="18" fillId="13" borderId="35" xfId="0" applyNumberFormat="1" applyFont="1" applyFill="1" applyBorder="1" applyAlignment="1" applyProtection="1">
      <alignment vertical="center"/>
    </xf>
    <xf numFmtId="164" fontId="7" fillId="11" borderId="24" xfId="0" applyNumberFormat="1" applyFont="1" applyFill="1" applyBorder="1" applyAlignment="1" applyProtection="1">
      <alignment horizontal="center" vertical="center"/>
    </xf>
    <xf numFmtId="164" fontId="7" fillId="11" borderId="35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Protection="1"/>
    <xf numFmtId="0" fontId="35" fillId="0" borderId="0" xfId="0" applyFont="1" applyProtection="1"/>
    <xf numFmtId="0" fontId="2" fillId="0" borderId="0" xfId="0" applyFont="1" applyProtection="1"/>
    <xf numFmtId="0" fontId="2" fillId="0" borderId="0" xfId="0" applyFont="1" applyFill="1" applyProtection="1"/>
    <xf numFmtId="0" fontId="31" fillId="2" borderId="0" xfId="0" applyFont="1" applyFill="1" applyAlignment="1" applyProtection="1">
      <alignment horizontal="left" vertical="center" indent="1"/>
    </xf>
    <xf numFmtId="0" fontId="34" fillId="0" borderId="0" xfId="0" applyFont="1" applyProtection="1"/>
    <xf numFmtId="0" fontId="36" fillId="2" borderId="0" xfId="0" applyFont="1" applyFill="1" applyBorder="1" applyAlignment="1" applyProtection="1">
      <alignment horizontal="left" vertical="center"/>
    </xf>
    <xf numFmtId="166" fontId="36" fillId="0" borderId="0" xfId="1" applyNumberFormat="1" applyFont="1" applyFill="1" applyBorder="1" applyAlignment="1" applyProtection="1">
      <alignment horizontal="center" vertical="center"/>
    </xf>
    <xf numFmtId="0" fontId="40" fillId="0" borderId="0" xfId="0" applyFont="1" applyFill="1" applyProtection="1"/>
    <xf numFmtId="0" fontId="37" fillId="0" borderId="0" xfId="0" applyFont="1" applyFill="1" applyProtection="1"/>
    <xf numFmtId="0" fontId="41" fillId="0" borderId="0" xfId="0" applyFont="1" applyFill="1" applyProtection="1"/>
    <xf numFmtId="0" fontId="42" fillId="0" borderId="0" xfId="0" applyFont="1" applyFill="1" applyProtection="1"/>
    <xf numFmtId="0" fontId="7" fillId="0" borderId="0" xfId="0" applyFont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 indent="1"/>
    </xf>
    <xf numFmtId="0" fontId="7" fillId="0" borderId="35" xfId="0" applyFont="1" applyBorder="1" applyAlignment="1" applyProtection="1">
      <alignment horizontal="left" vertical="center" wrapText="1"/>
    </xf>
    <xf numFmtId="0" fontId="43" fillId="0" borderId="44" xfId="0" applyFont="1" applyBorder="1" applyAlignment="1" applyProtection="1">
      <alignment horizontal="justify" vertical="top" wrapText="1"/>
      <protection locked="0"/>
    </xf>
    <xf numFmtId="0" fontId="43" fillId="0" borderId="45" xfId="0" applyFont="1" applyBorder="1" applyAlignment="1" applyProtection="1">
      <alignment horizontal="justify" vertical="top" wrapText="1"/>
      <protection locked="0"/>
    </xf>
    <xf numFmtId="0" fontId="36" fillId="0" borderId="0" xfId="0" applyFont="1" applyFill="1" applyBorder="1" applyAlignment="1" applyProtection="1">
      <alignment horizontal="left" vertical="center" indent="1"/>
    </xf>
    <xf numFmtId="0" fontId="43" fillId="0" borderId="37" xfId="0" applyFont="1" applyBorder="1" applyAlignment="1" applyProtection="1">
      <alignment horizontal="justify" vertical="top" wrapText="1"/>
      <protection locked="0"/>
    </xf>
    <xf numFmtId="0" fontId="43" fillId="0" borderId="47" xfId="0" applyFont="1" applyBorder="1" applyAlignment="1" applyProtection="1">
      <alignment horizontal="justify" vertical="top" wrapText="1"/>
      <protection locked="0"/>
    </xf>
    <xf numFmtId="0" fontId="43" fillId="0" borderId="49" xfId="0" applyFont="1" applyBorder="1" applyAlignment="1" applyProtection="1">
      <alignment horizontal="justify" vertical="top" wrapText="1"/>
      <protection locked="0"/>
    </xf>
    <xf numFmtId="0" fontId="43" fillId="0" borderId="28" xfId="0" applyFont="1" applyBorder="1" applyAlignment="1" applyProtection="1">
      <alignment horizontal="justify" vertical="top" wrapText="1"/>
      <protection locked="0"/>
    </xf>
    <xf numFmtId="0" fontId="37" fillId="0" borderId="0" xfId="0" applyFont="1" applyAlignment="1" applyProtection="1">
      <alignment horizontal="left"/>
    </xf>
    <xf numFmtId="0" fontId="2" fillId="0" borderId="0" xfId="0" applyFont="1" applyFill="1" applyBorder="1" applyProtection="1"/>
    <xf numFmtId="0" fontId="3" fillId="0" borderId="35" xfId="0" applyFont="1" applyBorder="1" applyProtection="1">
      <protection locked="0"/>
    </xf>
    <xf numFmtId="0" fontId="0" fillId="0" borderId="35" xfId="0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0" fillId="15" borderId="0" xfId="0" applyFill="1"/>
    <xf numFmtId="0" fontId="20" fillId="15" borderId="0" xfId="4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6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vertical="center"/>
    </xf>
    <xf numFmtId="0" fontId="20" fillId="0" borderId="0" xfId="6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vertical="center"/>
    </xf>
    <xf numFmtId="0" fontId="7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left"/>
    </xf>
    <xf numFmtId="0" fontId="16" fillId="0" borderId="0" xfId="6"/>
    <xf numFmtId="0" fontId="16" fillId="0" borderId="0" xfId="6" applyFont="1" applyAlignment="1">
      <alignment vertical="center"/>
    </xf>
    <xf numFmtId="0" fontId="49" fillId="9" borderId="34" xfId="6" applyFont="1" applyFill="1" applyBorder="1" applyAlignment="1">
      <alignment vertical="center"/>
    </xf>
    <xf numFmtId="0" fontId="18" fillId="9" borderId="6" xfId="6" applyFont="1" applyFill="1" applyBorder="1" applyAlignment="1">
      <alignment vertical="center"/>
    </xf>
    <xf numFmtId="166" fontId="18" fillId="9" borderId="6" xfId="8" applyNumberFormat="1" applyFont="1" applyFill="1" applyBorder="1" applyAlignment="1">
      <alignment vertical="center"/>
    </xf>
    <xf numFmtId="0" fontId="16" fillId="9" borderId="7" xfId="6" applyFont="1" applyFill="1" applyBorder="1"/>
    <xf numFmtId="0" fontId="16" fillId="0" borderId="0" xfId="6" applyFont="1"/>
    <xf numFmtId="0" fontId="16" fillId="9" borderId="33" xfId="6" applyFont="1" applyFill="1" applyBorder="1" applyAlignment="1">
      <alignment vertical="center"/>
    </xf>
    <xf numFmtId="0" fontId="16" fillId="9" borderId="0" xfId="6" applyFont="1" applyFill="1" applyBorder="1" applyAlignment="1">
      <alignment vertical="center"/>
    </xf>
    <xf numFmtId="0" fontId="16" fillId="9" borderId="32" xfId="6" applyFont="1" applyFill="1" applyBorder="1"/>
    <xf numFmtId="0" fontId="18" fillId="9" borderId="33" xfId="6" applyFont="1" applyFill="1" applyBorder="1" applyAlignment="1">
      <alignment vertical="center"/>
    </xf>
    <xf numFmtId="0" fontId="18" fillId="9" borderId="0" xfId="6" applyFont="1" applyFill="1" applyBorder="1" applyAlignment="1">
      <alignment vertical="center"/>
    </xf>
    <xf numFmtId="0" fontId="18" fillId="9" borderId="0" xfId="6" applyFont="1" applyFill="1" applyBorder="1" applyAlignment="1">
      <alignment horizontal="right" vertical="center"/>
    </xf>
    <xf numFmtId="0" fontId="18" fillId="9" borderId="32" xfId="6" applyFont="1" applyFill="1" applyBorder="1"/>
    <xf numFmtId="0" fontId="50" fillId="0" borderId="0" xfId="6" applyFont="1"/>
    <xf numFmtId="0" fontId="51" fillId="9" borderId="33" xfId="6" applyFont="1" applyFill="1" applyBorder="1" applyAlignment="1">
      <alignment vertical="center"/>
    </xf>
    <xf numFmtId="3" fontId="53" fillId="9" borderId="0" xfId="6" applyNumberFormat="1" applyFont="1" applyFill="1" applyBorder="1" applyAlignment="1">
      <alignment vertical="center"/>
    </xf>
    <xf numFmtId="1" fontId="16" fillId="0" borderId="0" xfId="6" applyNumberFormat="1" applyFont="1"/>
    <xf numFmtId="0" fontId="53" fillId="9" borderId="0" xfId="6" applyFont="1" applyFill="1" applyBorder="1" applyAlignment="1">
      <alignment vertical="center"/>
    </xf>
    <xf numFmtId="0" fontId="49" fillId="9" borderId="13" xfId="6" applyFont="1" applyFill="1" applyBorder="1" applyAlignment="1">
      <alignment vertical="center"/>
    </xf>
    <xf numFmtId="0" fontId="16" fillId="9" borderId="11" xfId="6" applyFont="1" applyFill="1" applyBorder="1" applyAlignment="1">
      <alignment vertical="center"/>
    </xf>
    <xf numFmtId="0" fontId="18" fillId="9" borderId="11" xfId="6" applyFont="1" applyFill="1" applyBorder="1" applyAlignment="1">
      <alignment vertical="center"/>
    </xf>
    <xf numFmtId="166" fontId="53" fillId="9" borderId="11" xfId="8" applyNumberFormat="1" applyFont="1" applyFill="1" applyBorder="1" applyAlignment="1">
      <alignment vertical="center"/>
    </xf>
    <xf numFmtId="0" fontId="16" fillId="9" borderId="12" xfId="6" applyFont="1" applyFill="1" applyBorder="1"/>
    <xf numFmtId="0" fontId="3" fillId="0" borderId="0" xfId="0" applyFont="1" applyFill="1" applyBorder="1" applyProtection="1">
      <protection locked="0"/>
    </xf>
    <xf numFmtId="0" fontId="31" fillId="0" borderId="0" xfId="0" applyFont="1" applyFill="1" applyAlignment="1" applyProtection="1">
      <alignment vertical="center"/>
    </xf>
    <xf numFmtId="0" fontId="55" fillId="0" borderId="0" xfId="0" applyFont="1" applyFill="1" applyProtection="1"/>
    <xf numFmtId="166" fontId="7" fillId="0" borderId="46" xfId="0" applyNumberFormat="1" applyFont="1" applyBorder="1" applyAlignment="1" applyProtection="1">
      <alignment horizontal="center" vertical="top" wrapText="1"/>
      <protection locked="0"/>
    </xf>
    <xf numFmtId="166" fontId="7" fillId="0" borderId="48" xfId="0" applyNumberFormat="1" applyFont="1" applyBorder="1" applyAlignment="1" applyProtection="1">
      <alignment horizontal="center" vertical="top" wrapText="1"/>
      <protection locked="0"/>
    </xf>
    <xf numFmtId="166" fontId="7" fillId="0" borderId="50" xfId="0" applyNumberFormat="1" applyFont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Protection="1"/>
    <xf numFmtId="0" fontId="16" fillId="0" borderId="0" xfId="0" applyFont="1" applyAlignment="1" applyProtection="1">
      <alignment horizontal="right"/>
    </xf>
    <xf numFmtId="0" fontId="54" fillId="0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166" fontId="10" fillId="0" borderId="0" xfId="0" applyNumberFormat="1" applyFont="1" applyFill="1" applyAlignment="1" applyProtection="1">
      <alignment horizontal="center"/>
    </xf>
    <xf numFmtId="0" fontId="16" fillId="0" borderId="0" xfId="0" applyFont="1" applyFill="1" applyProtection="1"/>
    <xf numFmtId="0" fontId="57" fillId="0" borderId="0" xfId="0" applyFont="1" applyFill="1" applyAlignment="1" applyProtection="1">
      <alignment horizontal="left"/>
    </xf>
    <xf numFmtId="0" fontId="57" fillId="0" borderId="0" xfId="0" applyFont="1" applyFill="1" applyProtection="1"/>
    <xf numFmtId="0" fontId="16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44" fillId="0" borderId="0" xfId="0" applyFont="1" applyProtection="1"/>
    <xf numFmtId="1" fontId="7" fillId="0" borderId="51" xfId="0" quotePrefix="1" applyNumberFormat="1" applyFont="1" applyBorder="1" applyAlignment="1" applyProtection="1">
      <alignment horizontal="center" vertical="center"/>
      <protection locked="0"/>
    </xf>
    <xf numFmtId="166" fontId="7" fillId="8" borderId="47" xfId="1" applyNumberFormat="1" applyFont="1" applyFill="1" applyBorder="1" applyAlignment="1" applyProtection="1">
      <alignment horizontal="center" vertical="center"/>
    </xf>
    <xf numFmtId="1" fontId="36" fillId="0" borderId="0" xfId="0" applyNumberFormat="1" applyFont="1" applyFill="1" applyAlignment="1" applyProtection="1">
      <alignment horizontal="left" vertical="center" indent="1"/>
    </xf>
    <xf numFmtId="0" fontId="10" fillId="0" borderId="0" xfId="0" applyFont="1" applyAlignment="1" applyProtection="1">
      <alignment horizontal="right" vertical="center"/>
    </xf>
    <xf numFmtId="1" fontId="7" fillId="0" borderId="0" xfId="0" applyNumberFormat="1" applyFont="1" applyBorder="1" applyAlignment="1" applyProtection="1">
      <alignment horizontal="left" vertical="center"/>
    </xf>
    <xf numFmtId="1" fontId="7" fillId="0" borderId="0" xfId="0" quotePrefix="1" applyNumberFormat="1" applyFont="1" applyBorder="1" applyAlignment="1" applyProtection="1">
      <alignment horizontal="center" vertical="center"/>
    </xf>
    <xf numFmtId="0" fontId="58" fillId="0" borderId="0" xfId="0" applyFont="1" applyFill="1" applyProtection="1"/>
    <xf numFmtId="0" fontId="3" fillId="0" borderId="0" xfId="0" applyFont="1" applyFill="1" applyProtection="1"/>
    <xf numFmtId="1" fontId="7" fillId="0" borderId="5" xfId="0" quotePrefix="1" applyNumberFormat="1" applyFont="1" applyBorder="1" applyAlignment="1" applyProtection="1">
      <alignment horizontal="center" vertical="center"/>
    </xf>
    <xf numFmtId="1" fontId="7" fillId="0" borderId="52" xfId="0" quotePrefix="1" applyNumberFormat="1" applyFont="1" applyBorder="1" applyAlignment="1" applyProtection="1">
      <alignment horizontal="center" vertical="center"/>
    </xf>
    <xf numFmtId="1" fontId="43" fillId="0" borderId="0" xfId="0" quotePrefix="1" applyNumberFormat="1" applyFont="1" applyFill="1" applyBorder="1" applyAlignment="1" applyProtection="1">
      <alignment horizontal="center" vertical="center"/>
    </xf>
    <xf numFmtId="1" fontId="7" fillId="0" borderId="0" xfId="0" quotePrefix="1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justify" vertical="top" wrapText="1"/>
    </xf>
    <xf numFmtId="0" fontId="33" fillId="0" borderId="0" xfId="0" applyFont="1" applyFill="1" applyProtection="1"/>
    <xf numFmtId="0" fontId="7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Alignment="1" applyProtection="1">
      <alignment horizontal="left" vertical="center" indent="1"/>
    </xf>
    <xf numFmtId="0" fontId="20" fillId="0" borderId="0" xfId="0" applyFont="1" applyFill="1" applyProtection="1"/>
    <xf numFmtId="0" fontId="39" fillId="0" borderId="0" xfId="0" applyFont="1" applyFill="1" applyProtection="1"/>
    <xf numFmtId="0" fontId="34" fillId="0" borderId="0" xfId="0" applyFont="1" applyFill="1" applyProtection="1"/>
    <xf numFmtId="0" fontId="36" fillId="0" borderId="0" xfId="0" applyFont="1" applyFill="1" applyBorder="1" applyAlignment="1" applyProtection="1">
      <alignment horizontal="left" vertical="center"/>
    </xf>
    <xf numFmtId="0" fontId="34" fillId="2" borderId="0" xfId="0" applyFont="1" applyFill="1" applyAlignment="1" applyProtection="1">
      <alignment horizontal="left" vertical="center" wrapText="1"/>
    </xf>
    <xf numFmtId="0" fontId="18" fillId="0" borderId="0" xfId="0" applyFont="1" applyProtection="1"/>
    <xf numFmtId="0" fontId="33" fillId="0" borderId="0" xfId="0" applyFont="1" applyProtection="1"/>
    <xf numFmtId="0" fontId="10" fillId="2" borderId="0" xfId="0" applyFont="1" applyFill="1" applyBorder="1" applyAlignment="1" applyProtection="1">
      <alignment horizontal="left" vertical="center"/>
    </xf>
    <xf numFmtId="0" fontId="0" fillId="0" borderId="0" xfId="0" applyFont="1" applyFill="1" applyProtection="1"/>
    <xf numFmtId="0" fontId="0" fillId="0" borderId="0" xfId="0" applyFont="1" applyProtection="1"/>
    <xf numFmtId="0" fontId="7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7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0" fillId="0" borderId="0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horizontal="left" vertical="center" indent="1"/>
    </xf>
    <xf numFmtId="0" fontId="36" fillId="0" borderId="0" xfId="0" applyFont="1" applyFill="1" applyAlignment="1" applyProtection="1">
      <alignment horizontal="right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 applyProtection="1">
      <alignment horizontal="justify" vertical="top" wrapText="1"/>
    </xf>
    <xf numFmtId="0" fontId="20" fillId="0" borderId="0" xfId="0" applyFont="1" applyFill="1" applyAlignment="1" applyProtection="1">
      <alignment horizontal="justify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33" fillId="0" borderId="0" xfId="0" applyFont="1" applyFill="1" applyAlignment="1" applyProtection="1">
      <alignment horizontal="left" wrapText="1"/>
    </xf>
    <xf numFmtId="0" fontId="7" fillId="0" borderId="12" xfId="0" applyFont="1" applyBorder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8" fillId="5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center" vertical="center"/>
    </xf>
    <xf numFmtId="1" fontId="8" fillId="6" borderId="0" xfId="0" applyNumberFormat="1" applyFont="1" applyFill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6" borderId="0" xfId="0" applyFont="1" applyFill="1" applyAlignment="1" applyProtection="1">
      <alignment vertical="center"/>
    </xf>
    <xf numFmtId="49" fontId="7" fillId="0" borderId="0" xfId="0" applyNumberFormat="1" applyFont="1" applyBorder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6" fillId="2" borderId="0" xfId="0" applyFont="1" applyFill="1" applyAlignment="1" applyProtection="1">
      <alignment vertical="center"/>
    </xf>
    <xf numFmtId="0" fontId="36" fillId="5" borderId="0" xfId="0" applyFont="1" applyFill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1" fontId="7" fillId="0" borderId="0" xfId="0" applyNumberFormat="1" applyFont="1" applyBorder="1" applyAlignment="1" applyProtection="1">
      <alignment horizontal="center" vertical="center"/>
    </xf>
    <xf numFmtId="0" fontId="62" fillId="0" borderId="0" xfId="0" applyFont="1" applyAlignment="1" applyProtection="1"/>
    <xf numFmtId="0" fontId="0" fillId="0" borderId="0" xfId="0" applyAlignment="1" applyProtection="1"/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8" fillId="0" borderId="23" xfId="0" applyFont="1" applyBorder="1" applyProtection="1"/>
    <xf numFmtId="1" fontId="7" fillId="0" borderId="35" xfId="0" applyNumberFormat="1" applyFont="1" applyBorder="1" applyAlignment="1" applyProtection="1">
      <alignment horizontal="center" vertical="center"/>
    </xf>
    <xf numFmtId="1" fontId="7" fillId="0" borderId="24" xfId="0" applyNumberFormat="1" applyFont="1" applyBorder="1" applyAlignment="1" applyProtection="1">
      <alignment horizontal="center" vertical="center"/>
    </xf>
    <xf numFmtId="0" fontId="16" fillId="5" borderId="0" xfId="0" applyFont="1" applyFill="1" applyProtection="1"/>
    <xf numFmtId="0" fontId="8" fillId="0" borderId="13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</xf>
    <xf numFmtId="1" fontId="8" fillId="0" borderId="24" xfId="0" applyNumberFormat="1" applyFont="1" applyBorder="1" applyAlignment="1" applyProtection="1">
      <alignment horizontal="center" vertical="center"/>
    </xf>
    <xf numFmtId="1" fontId="8" fillId="0" borderId="31" xfId="0" applyNumberFormat="1" applyFont="1" applyBorder="1" applyAlignment="1" applyProtection="1">
      <alignment horizontal="center" vertical="center"/>
    </xf>
    <xf numFmtId="1" fontId="8" fillId="0" borderId="23" xfId="0" applyNumberFormat="1" applyFont="1" applyFill="1" applyBorder="1" applyAlignment="1" applyProtection="1">
      <alignment horizontal="center" vertical="center"/>
    </xf>
    <xf numFmtId="1" fontId="8" fillId="0" borderId="24" xfId="0" applyNumberFormat="1" applyFont="1" applyFill="1" applyBorder="1" applyAlignment="1" applyProtection="1">
      <alignment horizontal="center" vertical="center"/>
    </xf>
    <xf numFmtId="1" fontId="8" fillId="0" borderId="31" xfId="0" applyNumberFormat="1" applyFont="1" applyFill="1" applyBorder="1" applyAlignment="1" applyProtection="1">
      <alignment horizontal="center" vertical="center"/>
    </xf>
    <xf numFmtId="1" fontId="8" fillId="0" borderId="22" xfId="0" applyNumberFormat="1" applyFont="1" applyFill="1" applyBorder="1" applyAlignment="1" applyProtection="1">
      <alignment horizontal="center" vertical="center"/>
    </xf>
    <xf numFmtId="3" fontId="8" fillId="0" borderId="24" xfId="0" applyNumberFormat="1" applyFont="1" applyBorder="1" applyAlignment="1" applyProtection="1">
      <alignment horizontal="center" vertical="center"/>
    </xf>
    <xf numFmtId="3" fontId="8" fillId="0" borderId="31" xfId="0" applyNumberFormat="1" applyFont="1" applyBorder="1" applyAlignment="1" applyProtection="1">
      <alignment horizontal="center" vertical="center"/>
    </xf>
    <xf numFmtId="3" fontId="8" fillId="0" borderId="23" xfId="0" applyNumberFormat="1" applyFont="1" applyFill="1" applyBorder="1" applyAlignment="1" applyProtection="1">
      <alignment horizontal="center" vertical="center"/>
    </xf>
    <xf numFmtId="3" fontId="8" fillId="0" borderId="24" xfId="0" applyNumberFormat="1" applyFont="1" applyFill="1" applyBorder="1" applyAlignment="1" applyProtection="1">
      <alignment horizontal="center" vertical="center"/>
    </xf>
    <xf numFmtId="3" fontId="8" fillId="0" borderId="31" xfId="0" applyNumberFormat="1" applyFont="1" applyFill="1" applyBorder="1" applyAlignment="1" applyProtection="1">
      <alignment horizontal="center" vertical="center"/>
    </xf>
    <xf numFmtId="3" fontId="8" fillId="0" borderId="22" xfId="0" applyNumberFormat="1" applyFont="1" applyFill="1" applyBorder="1" applyAlignment="1" applyProtection="1">
      <alignment horizontal="center" vertical="center"/>
    </xf>
    <xf numFmtId="3" fontId="8" fillId="0" borderId="35" xfId="0" applyNumberFormat="1" applyFont="1" applyBorder="1" applyAlignment="1" applyProtection="1">
      <alignment horizontal="center" vertical="center"/>
    </xf>
    <xf numFmtId="3" fontId="8" fillId="0" borderId="35" xfId="0" applyNumberFormat="1" applyFont="1" applyFill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left" vertical="center"/>
    </xf>
    <xf numFmtId="1" fontId="8" fillId="0" borderId="35" xfId="0" applyNumberFormat="1" applyFont="1" applyBorder="1" applyAlignment="1" applyProtection="1">
      <alignment horizontal="center" vertical="center"/>
    </xf>
    <xf numFmtId="1" fontId="8" fillId="0" borderId="35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Alignment="1" applyProtection="1">
      <alignment vertical="center"/>
    </xf>
    <xf numFmtId="165" fontId="8" fillId="0" borderId="0" xfId="0" applyNumberFormat="1" applyFont="1" applyAlignment="1" applyProtection="1">
      <alignment horizontal="right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horizontal="left" vertical="center"/>
    </xf>
    <xf numFmtId="166" fontId="8" fillId="9" borderId="0" xfId="0" applyNumberFormat="1" applyFont="1" applyFill="1" applyBorder="1" applyAlignment="1" applyProtection="1">
      <alignment horizontal="center" vertical="center"/>
    </xf>
    <xf numFmtId="0" fontId="16" fillId="11" borderId="0" xfId="0" applyFont="1" applyFill="1" applyAlignment="1" applyProtection="1">
      <alignment vertical="center"/>
    </xf>
    <xf numFmtId="164" fontId="7" fillId="12" borderId="0" xfId="0" applyNumberFormat="1" applyFont="1" applyFill="1" applyBorder="1" applyAlignment="1" applyProtection="1">
      <alignment horizontal="left" vertical="center"/>
    </xf>
    <xf numFmtId="164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16" fillId="11" borderId="0" xfId="0" applyFont="1" applyFill="1" applyAlignment="1" applyProtection="1">
      <alignment horizontal="left" vertical="center"/>
    </xf>
    <xf numFmtId="0" fontId="7" fillId="9" borderId="35" xfId="0" applyFont="1" applyFill="1" applyBorder="1" applyAlignment="1" applyProtection="1">
      <alignment horizontal="left" vertical="center"/>
    </xf>
    <xf numFmtId="0" fontId="0" fillId="9" borderId="35" xfId="0" applyFill="1" applyBorder="1" applyAlignment="1" applyProtection="1">
      <alignment horizontal="left" vertical="center"/>
    </xf>
    <xf numFmtId="166" fontId="8" fillId="9" borderId="35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7" fillId="6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top"/>
    </xf>
    <xf numFmtId="0" fontId="36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37" fillId="0" borderId="0" xfId="0" applyFont="1" applyFill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165" fontId="37" fillId="0" borderId="0" xfId="0" applyNumberFormat="1" applyFont="1" applyFill="1" applyAlignment="1" applyProtection="1">
      <alignment horizontal="center" vertical="center"/>
    </xf>
    <xf numFmtId="9" fontId="37" fillId="0" borderId="0" xfId="0" applyNumberFormat="1" applyFont="1" applyFill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7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165" fontId="54" fillId="4" borderId="0" xfId="0" applyNumberFormat="1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0" fontId="36" fillId="5" borderId="0" xfId="0" applyFont="1" applyFill="1" applyBorder="1" applyAlignment="1" applyProtection="1">
      <alignment vertical="center"/>
    </xf>
    <xf numFmtId="166" fontId="28" fillId="0" borderId="2" xfId="0" applyNumberFormat="1" applyFont="1" applyBorder="1" applyAlignment="1" applyProtection="1">
      <alignment vertical="center" wrapText="1"/>
    </xf>
    <xf numFmtId="165" fontId="37" fillId="4" borderId="0" xfId="0" applyNumberFormat="1" applyFont="1" applyFill="1" applyBorder="1" applyAlignment="1" applyProtection="1">
      <alignment horizontal="center" vertical="center"/>
    </xf>
    <xf numFmtId="0" fontId="36" fillId="6" borderId="0" xfId="0" applyFont="1" applyFill="1" applyBorder="1" applyAlignment="1" applyProtection="1">
      <alignment vertical="center"/>
    </xf>
    <xf numFmtId="0" fontId="36" fillId="14" borderId="0" xfId="0" applyFont="1" applyFill="1" applyBorder="1" applyAlignment="1" applyProtection="1">
      <alignment vertical="center"/>
    </xf>
    <xf numFmtId="0" fontId="43" fillId="0" borderId="0" xfId="0" applyFont="1" applyBorder="1" applyAlignment="1" applyProtection="1">
      <alignment horizontal="center" vertical="top" wrapText="1"/>
    </xf>
    <xf numFmtId="0" fontId="18" fillId="0" borderId="0" xfId="0" applyFont="1" applyFill="1" applyProtection="1"/>
    <xf numFmtId="0" fontId="39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6" fillId="2" borderId="0" xfId="0" applyFont="1" applyFill="1" applyAlignment="1" applyProtection="1">
      <alignment horizontal="center" vertical="center"/>
    </xf>
    <xf numFmtId="0" fontId="36" fillId="6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horizontal="center"/>
    </xf>
    <xf numFmtId="0" fontId="20" fillId="2" borderId="0" xfId="0" applyFont="1" applyFill="1" applyBorder="1" applyAlignment="1" applyProtection="1">
      <alignment horizontal="left" vertical="center"/>
    </xf>
    <xf numFmtId="0" fontId="38" fillId="2" borderId="0" xfId="0" applyFont="1" applyFill="1" applyBorder="1" applyProtection="1"/>
    <xf numFmtId="0" fontId="39" fillId="2" borderId="0" xfId="0" applyFont="1" applyFill="1" applyBorder="1" applyProtection="1"/>
    <xf numFmtId="0" fontId="39" fillId="2" borderId="0" xfId="0" applyFont="1" applyFill="1" applyBorder="1" applyAlignment="1" applyProtection="1">
      <alignment horizontal="center"/>
    </xf>
    <xf numFmtId="0" fontId="39" fillId="0" borderId="0" xfId="0" applyFont="1" applyBorder="1" applyProtection="1"/>
    <xf numFmtId="0" fontId="45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3" fillId="0" borderId="0" xfId="0" applyFont="1" applyBorder="1" applyProtection="1"/>
    <xf numFmtId="0" fontId="7" fillId="2" borderId="24" xfId="0" applyFont="1" applyFill="1" applyBorder="1" applyAlignment="1" applyProtection="1">
      <alignment horizontal="left" vertical="center"/>
    </xf>
    <xf numFmtId="0" fontId="45" fillId="2" borderId="22" xfId="0" applyFont="1" applyFill="1" applyBorder="1" applyProtection="1"/>
    <xf numFmtId="0" fontId="0" fillId="2" borderId="22" xfId="0" applyFill="1" applyBorder="1" applyProtection="1"/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Protection="1"/>
    <xf numFmtId="0" fontId="3" fillId="2" borderId="0" xfId="0" applyFont="1" applyFill="1" applyBorder="1" applyProtection="1"/>
    <xf numFmtId="0" fontId="31" fillId="2" borderId="0" xfId="0" applyFont="1" applyFill="1" applyBorder="1" applyProtection="1"/>
    <xf numFmtId="0" fontId="2" fillId="0" borderId="0" xfId="0" applyFont="1" applyBorder="1" applyProtection="1"/>
    <xf numFmtId="0" fontId="64" fillId="2" borderId="0" xfId="0" applyFont="1" applyFill="1" applyBorder="1" applyProtection="1"/>
    <xf numFmtId="0" fontId="7" fillId="2" borderId="0" xfId="0" applyFont="1" applyFill="1" applyBorder="1" applyAlignment="1" applyProtection="1">
      <alignment horizontal="justify" vertical="center"/>
    </xf>
    <xf numFmtId="0" fontId="39" fillId="0" borderId="0" xfId="0" applyFont="1" applyBorder="1" applyAlignment="1" applyProtection="1">
      <alignment horizontal="left"/>
    </xf>
    <xf numFmtId="0" fontId="33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53" xfId="0" applyFont="1" applyBorder="1" applyAlignment="1" applyProtection="1">
      <alignment vertical="center"/>
    </xf>
    <xf numFmtId="0" fontId="7" fillId="0" borderId="4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protection locked="0"/>
    </xf>
    <xf numFmtId="0" fontId="43" fillId="0" borderId="0" xfId="0" applyFont="1" applyFill="1" applyBorder="1" applyAlignment="1" applyProtection="1">
      <alignment horizontal="right"/>
      <protection locked="0"/>
    </xf>
    <xf numFmtId="0" fontId="7" fillId="0" borderId="57" xfId="0" applyFont="1" applyBorder="1" applyAlignment="1" applyProtection="1">
      <alignment vertical="center"/>
    </xf>
    <xf numFmtId="0" fontId="0" fillId="0" borderId="0" xfId="0" applyProtection="1"/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quotePrefix="1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46" fillId="0" borderId="0" xfId="0" applyFont="1" applyFill="1" applyBorder="1" applyAlignment="1" applyProtection="1">
      <alignment horizontal="left" vertical="center"/>
    </xf>
    <xf numFmtId="0" fontId="66" fillId="0" borderId="0" xfId="6" applyFont="1" applyAlignment="1">
      <alignment vertical="center"/>
    </xf>
    <xf numFmtId="0" fontId="67" fillId="0" borderId="0" xfId="6" applyFont="1" applyAlignment="1">
      <alignment vertical="center" wrapText="1"/>
    </xf>
    <xf numFmtId="0" fontId="16" fillId="0" borderId="0" xfId="6" applyAlignment="1">
      <alignment vertical="center"/>
    </xf>
    <xf numFmtId="0" fontId="66" fillId="0" borderId="13" xfId="6" applyFont="1" applyBorder="1" applyAlignment="1">
      <alignment horizontal="center" vertical="center"/>
    </xf>
    <xf numFmtId="0" fontId="66" fillId="0" borderId="28" xfId="6" applyFont="1" applyBorder="1" applyAlignment="1">
      <alignment horizontal="center" vertical="center"/>
    </xf>
    <xf numFmtId="0" fontId="68" fillId="0" borderId="12" xfId="6" applyFont="1" applyBorder="1" applyAlignment="1">
      <alignment horizontal="center" vertical="center"/>
    </xf>
    <xf numFmtId="165" fontId="69" fillId="16" borderId="24" xfId="6" applyNumberFormat="1" applyFont="1" applyFill="1" applyBorder="1" applyAlignment="1">
      <alignment horizontal="right" vertical="center"/>
    </xf>
    <xf numFmtId="165" fontId="69" fillId="16" borderId="31" xfId="6" applyNumberFormat="1" applyFont="1" applyFill="1" applyBorder="1" applyAlignment="1">
      <alignment horizontal="right" vertical="center"/>
    </xf>
    <xf numFmtId="165" fontId="70" fillId="16" borderId="23" xfId="6" applyNumberFormat="1" applyFont="1" applyFill="1" applyBorder="1" applyAlignment="1">
      <alignment horizontal="right" vertical="center"/>
    </xf>
    <xf numFmtId="167" fontId="66" fillId="0" borderId="24" xfId="9" applyNumberFormat="1" applyFont="1" applyBorder="1" applyAlignment="1">
      <alignment horizontal="right" vertical="center"/>
    </xf>
    <xf numFmtId="167" fontId="66" fillId="0" borderId="31" xfId="9" applyNumberFormat="1" applyFont="1" applyBorder="1" applyAlignment="1">
      <alignment horizontal="right" vertical="center"/>
    </xf>
    <xf numFmtId="167" fontId="68" fillId="0" borderId="23" xfId="9" applyNumberFormat="1" applyFont="1" applyBorder="1" applyAlignment="1">
      <alignment horizontal="right" vertical="center"/>
    </xf>
    <xf numFmtId="166" fontId="71" fillId="17" borderId="24" xfId="10" applyNumberFormat="1" applyFont="1" applyFill="1" applyBorder="1" applyAlignment="1">
      <alignment horizontal="right" vertical="center"/>
    </xf>
    <xf numFmtId="166" fontId="71" fillId="17" borderId="31" xfId="10" applyNumberFormat="1" applyFont="1" applyFill="1" applyBorder="1" applyAlignment="1">
      <alignment horizontal="right" vertical="center"/>
    </xf>
    <xf numFmtId="166" fontId="72" fillId="17" borderId="23" xfId="10" applyNumberFormat="1" applyFont="1" applyFill="1" applyBorder="1" applyAlignment="1">
      <alignment horizontal="right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1" fillId="0" borderId="0" xfId="0" applyFont="1" applyFill="1" applyBorder="1" applyAlignment="1" applyProtection="1">
      <alignment horizontal="left" vertical="center"/>
    </xf>
    <xf numFmtId="0" fontId="44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 applyProtection="1">
      <alignment horizontal="right"/>
    </xf>
    <xf numFmtId="0" fontId="44" fillId="0" borderId="0" xfId="0" applyFont="1" applyFill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44" fillId="2" borderId="0" xfId="0" applyFont="1" applyFill="1" applyBorder="1" applyProtection="1"/>
    <xf numFmtId="0" fontId="7" fillId="0" borderId="0" xfId="0" applyFont="1" applyAlignment="1" applyProtection="1">
      <alignment horizontal="right" vertical="top"/>
    </xf>
    <xf numFmtId="0" fontId="10" fillId="0" borderId="0" xfId="0" applyFont="1" applyBorder="1" applyAlignment="1" applyProtection="1">
      <alignment horizontal="left"/>
    </xf>
    <xf numFmtId="0" fontId="3" fillId="0" borderId="0" xfId="0" applyFont="1" applyBorder="1" applyProtection="1">
      <protection locked="0"/>
    </xf>
    <xf numFmtId="0" fontId="20" fillId="0" borderId="0" xfId="0" applyFont="1" applyAlignment="1" applyProtection="1">
      <alignment vertical="center"/>
    </xf>
    <xf numFmtId="0" fontId="20" fillId="0" borderId="12" xfId="0" applyFont="1" applyFill="1" applyBorder="1" applyAlignment="1" applyProtection="1">
      <alignment horizontal="left" vertical="center"/>
    </xf>
    <xf numFmtId="0" fontId="80" fillId="0" borderId="0" xfId="0" applyFont="1" applyBorder="1" applyAlignment="1" applyProtection="1">
      <alignment vertical="center"/>
    </xf>
    <xf numFmtId="0" fontId="44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80" fillId="0" borderId="0" xfId="0" applyFont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4" xfId="0" quotePrefix="1" applyNumberFormat="1" applyFont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left" wrapText="1"/>
    </xf>
    <xf numFmtId="0" fontId="77" fillId="0" borderId="0" xfId="0" applyFont="1" applyFill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44" fillId="0" borderId="0" xfId="0" applyFont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63" fillId="0" borderId="0" xfId="0" applyFont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left" wrapText="1"/>
    </xf>
    <xf numFmtId="0" fontId="7" fillId="0" borderId="23" xfId="0" applyFont="1" applyBorder="1" applyAlignment="1" applyProtection="1">
      <alignment horizontal="left" vertical="top" wrapText="1"/>
    </xf>
    <xf numFmtId="0" fontId="7" fillId="0" borderId="35" xfId="0" applyFont="1" applyBorder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left" vertical="top" wrapText="1"/>
    </xf>
    <xf numFmtId="0" fontId="43" fillId="0" borderId="47" xfId="0" applyFont="1" applyBorder="1" applyAlignment="1" applyProtection="1">
      <alignment horizontal="center" vertical="top" wrapText="1"/>
      <protection locked="0"/>
    </xf>
    <xf numFmtId="0" fontId="43" fillId="0" borderId="28" xfId="0" applyFont="1" applyBorder="1" applyAlignment="1" applyProtection="1">
      <alignment horizontal="center" vertical="top" wrapText="1"/>
      <protection locked="0"/>
    </xf>
    <xf numFmtId="0" fontId="32" fillId="0" borderId="0" xfId="0" applyFont="1" applyFill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top" wrapText="1"/>
    </xf>
    <xf numFmtId="0" fontId="10" fillId="0" borderId="23" xfId="0" applyFont="1" applyBorder="1" applyAlignment="1" applyProtection="1">
      <alignment horizontal="left" vertical="top" wrapText="1"/>
    </xf>
    <xf numFmtId="0" fontId="10" fillId="0" borderId="24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center" vertical="top" wrapText="1"/>
      <protection locked="0"/>
    </xf>
    <xf numFmtId="0" fontId="31" fillId="2" borderId="0" xfId="0" applyFont="1" applyFill="1" applyBorder="1" applyAlignment="1" applyProtection="1">
      <alignment horizontal="left" vertical="center"/>
    </xf>
    <xf numFmtId="0" fontId="31" fillId="2" borderId="0" xfId="0" applyFont="1" applyFill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top"/>
    </xf>
    <xf numFmtId="0" fontId="43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 wrapText="1"/>
    </xf>
    <xf numFmtId="1" fontId="7" fillId="2" borderId="19" xfId="0" applyNumberFormat="1" applyFont="1" applyFill="1" applyBorder="1" applyAlignment="1" applyProtection="1">
      <alignment horizontal="center" vertical="center"/>
      <protection locked="0"/>
    </xf>
    <xf numFmtId="1" fontId="7" fillId="2" borderId="2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quotePrefix="1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7" fillId="2" borderId="42" xfId="0" applyNumberFormat="1" applyFont="1" applyFill="1" applyBorder="1" applyAlignment="1" applyProtection="1">
      <alignment horizontal="center" vertical="center"/>
      <protection locked="0"/>
    </xf>
    <xf numFmtId="1" fontId="7" fillId="2" borderId="38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right"/>
    </xf>
    <xf numFmtId="0" fontId="43" fillId="0" borderId="45" xfId="0" applyFont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20" fillId="0" borderId="35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justify" vertical="top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/>
    </xf>
    <xf numFmtId="0" fontId="7" fillId="0" borderId="21" xfId="0" applyFont="1" applyFill="1" applyBorder="1" applyAlignment="1" applyProtection="1">
      <alignment horizontal="left" vertical="center"/>
    </xf>
    <xf numFmtId="166" fontId="7" fillId="0" borderId="19" xfId="1" applyNumberFormat="1" applyFont="1" applyFill="1" applyBorder="1" applyAlignment="1" applyProtection="1">
      <alignment horizontal="center" vertical="center"/>
      <protection locked="0"/>
    </xf>
    <xf numFmtId="166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32" xfId="0" applyFont="1" applyFill="1" applyBorder="1" applyAlignment="1" applyProtection="1">
      <alignment horizontal="left" vertical="center" wrapText="1"/>
    </xf>
    <xf numFmtId="0" fontId="7" fillId="0" borderId="43" xfId="0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justify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166" fontId="7" fillId="0" borderId="8" xfId="1" applyNumberFormat="1" applyFont="1" applyFill="1" applyBorder="1" applyAlignment="1" applyProtection="1">
      <alignment horizontal="center" vertical="center"/>
      <protection locked="0"/>
    </xf>
    <xf numFmtId="166" fontId="7" fillId="0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left" vertical="center"/>
    </xf>
    <xf numFmtId="0" fontId="7" fillId="0" borderId="38" xfId="0" applyFont="1" applyFill="1" applyBorder="1" applyAlignment="1" applyProtection="1">
      <alignment horizontal="left" vertical="center"/>
    </xf>
    <xf numFmtId="166" fontId="7" fillId="0" borderId="42" xfId="1" applyNumberFormat="1" applyFont="1" applyFill="1" applyBorder="1" applyAlignment="1" applyProtection="1">
      <alignment horizontal="center" vertical="center"/>
      <protection locked="0"/>
    </xf>
    <xf numFmtId="166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top" wrapText="1" indent="1"/>
    </xf>
    <xf numFmtId="0" fontId="27" fillId="0" borderId="0" xfId="0" applyFont="1" applyFill="1" applyBorder="1" applyAlignment="1" applyProtection="1">
      <alignment horizontal="left"/>
    </xf>
    <xf numFmtId="0" fontId="27" fillId="0" borderId="0" xfId="0" applyFont="1" applyFill="1" applyAlignment="1" applyProtection="1">
      <alignment horizontal="left"/>
    </xf>
    <xf numFmtId="0" fontId="28" fillId="2" borderId="0" xfId="0" applyFont="1" applyFill="1" applyAlignment="1" applyProtection="1">
      <alignment horizontal="justify" vertical="center" wrapText="1"/>
    </xf>
    <xf numFmtId="0" fontId="28" fillId="2" borderId="0" xfId="0" applyFont="1" applyFill="1" applyBorder="1" applyAlignment="1" applyProtection="1">
      <alignment horizontal="justify" vertical="center" wrapText="1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11" borderId="11" xfId="0" applyFont="1" applyFill="1" applyBorder="1" applyAlignment="1" applyProtection="1">
      <alignment horizontal="left" vertical="center"/>
    </xf>
    <xf numFmtId="0" fontId="7" fillId="11" borderId="12" xfId="0" applyFont="1" applyFill="1" applyBorder="1" applyAlignment="1" applyProtection="1">
      <alignment horizontal="left" vertical="center"/>
    </xf>
    <xf numFmtId="0" fontId="32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/>
    </xf>
    <xf numFmtId="0" fontId="21" fillId="9" borderId="0" xfId="0" applyFont="1" applyFill="1" applyBorder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left" vertical="center"/>
    </xf>
    <xf numFmtId="0" fontId="7" fillId="11" borderId="23" xfId="0" applyFont="1" applyFill="1" applyBorder="1" applyAlignment="1" applyProtection="1">
      <alignment horizontal="left" vertical="center"/>
    </xf>
    <xf numFmtId="0" fontId="7" fillId="11" borderId="35" xfId="0" applyFont="1" applyFill="1" applyBorder="1" applyAlignment="1" applyProtection="1">
      <alignment horizontal="left" vertical="center"/>
    </xf>
    <xf numFmtId="0" fontId="7" fillId="11" borderId="22" xfId="0" applyFont="1" applyFill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 indent="1"/>
    </xf>
    <xf numFmtId="0" fontId="16" fillId="0" borderId="0" xfId="0" applyFont="1" applyAlignment="1" applyProtection="1">
      <alignment horizontal="left" vertical="center" indent="1"/>
    </xf>
    <xf numFmtId="0" fontId="30" fillId="3" borderId="0" xfId="0" applyFont="1" applyFill="1" applyBorder="1" applyAlignment="1" applyProtection="1">
      <alignment horizontal="center" vertical="center" wrapText="1"/>
    </xf>
    <xf numFmtId="0" fontId="30" fillId="3" borderId="32" xfId="0" applyFont="1" applyFill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25" fillId="10" borderId="0" xfId="0" applyFont="1" applyFill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10" borderId="54" xfId="0" applyFont="1" applyFill="1" applyBorder="1" applyAlignment="1" applyProtection="1">
      <alignment horizontal="center" vertical="top"/>
      <protection locked="0"/>
    </xf>
    <xf numFmtId="0" fontId="7" fillId="10" borderId="55" xfId="0" applyFont="1" applyFill="1" applyBorder="1" applyAlignment="1" applyProtection="1">
      <alignment horizontal="center" vertical="top"/>
      <protection locked="0"/>
    </xf>
    <xf numFmtId="0" fontId="7" fillId="10" borderId="56" xfId="0" applyFont="1" applyFill="1" applyBorder="1" applyAlignment="1" applyProtection="1">
      <alignment horizontal="center" vertical="top"/>
      <protection locked="0"/>
    </xf>
    <xf numFmtId="0" fontId="7" fillId="10" borderId="0" xfId="0" applyFont="1" applyFill="1" applyBorder="1" applyAlignment="1" applyProtection="1">
      <alignment horizontal="right" vertical="center"/>
    </xf>
    <xf numFmtId="0" fontId="28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 applyProtection="1">
      <alignment horizontal="center" vertical="center"/>
      <protection locked="0"/>
    </xf>
    <xf numFmtId="164" fontId="7" fillId="0" borderId="34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left" vertical="center"/>
    </xf>
    <xf numFmtId="0" fontId="0" fillId="0" borderId="0" xfId="0" applyProtection="1"/>
    <xf numFmtId="0" fontId="26" fillId="0" borderId="0" xfId="0" applyFont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1" fontId="7" fillId="3" borderId="22" xfId="0" applyNumberFormat="1" applyFont="1" applyFill="1" applyBorder="1" applyAlignment="1" applyProtection="1">
      <alignment horizontal="left" vertical="center"/>
    </xf>
    <xf numFmtId="1" fontId="7" fillId="3" borderId="23" xfId="0" applyNumberFormat="1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32" xfId="0" applyNumberFormat="1" applyFont="1" applyBorder="1" applyAlignment="1" applyProtection="1">
      <alignment horizontal="center" vertical="center"/>
      <protection locked="0"/>
    </xf>
    <xf numFmtId="164" fontId="18" fillId="0" borderId="11" xfId="0" applyNumberFormat="1" applyFont="1" applyBorder="1" applyAlignment="1" applyProtection="1">
      <alignment horizontal="center" vertical="center"/>
      <protection locked="0"/>
    </xf>
    <xf numFmtId="164" fontId="18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33" xfId="0" applyNumberFormat="1" applyFont="1" applyBorder="1" applyAlignment="1" applyProtection="1">
      <alignment horizontal="center" vertical="center"/>
      <protection locked="0"/>
    </xf>
    <xf numFmtId="164" fontId="18" fillId="0" borderId="13" xfId="0" applyNumberFormat="1" applyFont="1" applyBorder="1" applyAlignment="1" applyProtection="1">
      <alignment horizontal="center" vertical="center"/>
      <protection locked="0"/>
    </xf>
    <xf numFmtId="0" fontId="73" fillId="2" borderId="6" xfId="0" applyFont="1" applyFill="1" applyBorder="1" applyAlignment="1" applyProtection="1">
      <alignment horizontal="center" vertical="center" wrapText="1"/>
    </xf>
    <xf numFmtId="0" fontId="73" fillId="2" borderId="7" xfId="0" applyFont="1" applyFill="1" applyBorder="1" applyAlignment="1" applyProtection="1">
      <alignment horizontal="center" vertical="center" wrapText="1"/>
    </xf>
    <xf numFmtId="0" fontId="73" fillId="2" borderId="11" xfId="0" applyFont="1" applyFill="1" applyBorder="1" applyAlignment="1" applyProtection="1">
      <alignment horizontal="center" vertical="center" wrapText="1"/>
    </xf>
    <xf numFmtId="0" fontId="73" fillId="2" borderId="12" xfId="0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left" vertical="center"/>
    </xf>
    <xf numFmtId="1" fontId="7" fillId="0" borderId="16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horizontal="left" vertical="center"/>
    </xf>
    <xf numFmtId="0" fontId="25" fillId="0" borderId="38" xfId="0" applyFont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horizontal="left" vertical="center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1" fontId="20" fillId="18" borderId="22" xfId="0" applyNumberFormat="1" applyFont="1" applyFill="1" applyBorder="1" applyAlignment="1" applyProtection="1">
      <alignment horizontal="left" vertical="center"/>
    </xf>
    <xf numFmtId="1" fontId="20" fillId="18" borderId="23" xfId="0" applyNumberFormat="1" applyFont="1" applyFill="1" applyBorder="1" applyAlignment="1" applyProtection="1">
      <alignment horizontal="left" vertical="center"/>
    </xf>
    <xf numFmtId="1" fontId="20" fillId="18" borderId="24" xfId="0" applyNumberFormat="1" applyFont="1" applyFill="1" applyBorder="1" applyAlignment="1" applyProtection="1">
      <alignment horizontal="center" vertical="center"/>
    </xf>
    <xf numFmtId="1" fontId="20" fillId="18" borderId="26" xfId="0" applyNumberFormat="1" applyFont="1" applyFill="1" applyBorder="1" applyAlignment="1" applyProtection="1">
      <alignment horizontal="center" vertical="center"/>
    </xf>
    <xf numFmtId="1" fontId="20" fillId="18" borderId="25" xfId="0" applyNumberFormat="1" applyFont="1" applyFill="1" applyBorder="1" applyAlignment="1" applyProtection="1">
      <alignment horizontal="center" vertical="center"/>
    </xf>
    <xf numFmtId="1" fontId="20" fillId="18" borderId="23" xfId="0" applyNumberFormat="1" applyFont="1" applyFill="1" applyBorder="1" applyAlignment="1" applyProtection="1">
      <alignment horizontal="center" vertical="center"/>
    </xf>
    <xf numFmtId="1" fontId="20" fillId="18" borderId="2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1" fontId="7" fillId="0" borderId="2" xfId="0" quotePrefix="1" applyNumberFormat="1" applyFont="1" applyBorder="1" applyAlignment="1" applyProtection="1">
      <alignment horizontal="left" vertical="center"/>
      <protection locked="0"/>
    </xf>
    <xf numFmtId="1" fontId="7" fillId="0" borderId="3" xfId="0" applyNumberFormat="1" applyFont="1" applyBorder="1" applyAlignment="1" applyProtection="1">
      <alignment horizontal="left" vertical="center"/>
      <protection locked="0"/>
    </xf>
    <xf numFmtId="1" fontId="7" fillId="0" borderId="4" xfId="0" applyNumberFormat="1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22" xfId="0" applyNumberFormat="1" applyFont="1" applyFill="1" applyBorder="1" applyAlignment="1" applyProtection="1">
      <alignment horizontal="center" vertical="center"/>
    </xf>
    <xf numFmtId="1" fontId="7" fillId="3" borderId="25" xfId="0" applyNumberFormat="1" applyFont="1" applyFill="1" applyBorder="1" applyAlignment="1" applyProtection="1">
      <alignment horizontal="center" vertical="center"/>
    </xf>
    <xf numFmtId="1" fontId="7" fillId="3" borderId="23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4" fillId="2" borderId="1" xfId="2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top"/>
    </xf>
    <xf numFmtId="0" fontId="7" fillId="2" borderId="0" xfId="0" applyFont="1" applyFill="1" applyAlignment="1" applyProtection="1">
      <alignment horizontal="left" vertical="center"/>
    </xf>
    <xf numFmtId="0" fontId="48" fillId="15" borderId="33" xfId="0" applyFont="1" applyFill="1" applyBorder="1" applyAlignment="1">
      <alignment horizontal="center"/>
    </xf>
    <xf numFmtId="0" fontId="48" fillId="15" borderId="0" xfId="0" applyFont="1" applyFill="1" applyAlignment="1">
      <alignment horizontal="center"/>
    </xf>
    <xf numFmtId="0" fontId="66" fillId="0" borderId="0" xfId="6" applyFont="1" applyAlignment="1">
      <alignment horizontal="justify" vertical="center" wrapText="1"/>
    </xf>
    <xf numFmtId="0" fontId="66" fillId="0" borderId="0" xfId="6" applyFont="1" applyAlignment="1">
      <alignment horizontal="left" vertical="center"/>
    </xf>
    <xf numFmtId="0" fontId="16" fillId="0" borderId="0" xfId="6" applyAlignment="1">
      <alignment horizontal="center" vertical="center"/>
    </xf>
    <xf numFmtId="0" fontId="66" fillId="0" borderId="23" xfId="6" applyFont="1" applyBorder="1" applyAlignment="1">
      <alignment horizontal="left" vertical="center"/>
    </xf>
    <xf numFmtId="0" fontId="66" fillId="0" borderId="35" xfId="6" applyFont="1" applyBorder="1" applyAlignment="1">
      <alignment horizontal="left" vertical="center"/>
    </xf>
    <xf numFmtId="0" fontId="71" fillId="17" borderId="23" xfId="6" applyFont="1" applyFill="1" applyBorder="1" applyAlignment="1">
      <alignment horizontal="left" vertical="center"/>
    </xf>
    <xf numFmtId="0" fontId="71" fillId="17" borderId="35" xfId="6" applyFont="1" applyFill="1" applyBorder="1" applyAlignment="1">
      <alignment horizontal="left" vertical="center"/>
    </xf>
    <xf numFmtId="0" fontId="66" fillId="0" borderId="6" xfId="6" applyFont="1" applyBorder="1" applyAlignment="1">
      <alignment horizontal="left" vertical="center"/>
    </xf>
    <xf numFmtId="0" fontId="66" fillId="0" borderId="23" xfId="6" applyFont="1" applyBorder="1" applyAlignment="1">
      <alignment horizontal="center" vertical="center"/>
    </xf>
    <xf numFmtId="0" fontId="66" fillId="0" borderId="35" xfId="6" applyFont="1" applyBorder="1" applyAlignment="1">
      <alignment horizontal="center" vertical="center"/>
    </xf>
    <xf numFmtId="0" fontId="66" fillId="0" borderId="36" xfId="6" applyFont="1" applyBorder="1" applyAlignment="1">
      <alignment horizontal="center" vertical="center"/>
    </xf>
    <xf numFmtId="0" fontId="69" fillId="16" borderId="23" xfId="6" applyFont="1" applyFill="1" applyBorder="1" applyAlignment="1">
      <alignment horizontal="left" vertical="center"/>
    </xf>
    <xf numFmtId="0" fontId="69" fillId="16" borderId="35" xfId="6" applyFont="1" applyFill="1" applyBorder="1" applyAlignment="1">
      <alignment horizontal="left" vertical="center"/>
    </xf>
    <xf numFmtId="0" fontId="67" fillId="0" borderId="58" xfId="6" applyFont="1" applyBorder="1" applyAlignment="1">
      <alignment horizontal="right" vertical="center" wrapText="1"/>
    </xf>
    <xf numFmtId="0" fontId="67" fillId="0" borderId="59" xfId="6" applyFont="1" applyBorder="1" applyAlignment="1">
      <alignment horizontal="right" vertical="center" wrapText="1"/>
    </xf>
    <xf numFmtId="0" fontId="67" fillId="0" borderId="59" xfId="6" applyFont="1" applyBorder="1" applyAlignment="1">
      <alignment horizontal="left" vertical="center" wrapText="1"/>
    </xf>
    <xf numFmtId="0" fontId="67" fillId="0" borderId="60" xfId="6" applyFont="1" applyBorder="1" applyAlignment="1">
      <alignment horizontal="left" vertical="center" wrapText="1"/>
    </xf>
  </cellXfs>
  <cellStyles count="12">
    <cellStyle name="Collegamento ipertestuale" xfId="2" builtinId="8"/>
    <cellStyle name="Migliaia 2" xfId="9"/>
    <cellStyle name="Normale" xfId="0" builtinId="0"/>
    <cellStyle name="Normale 2" xfId="3"/>
    <cellStyle name="Normale 2 2" xfId="4"/>
    <cellStyle name="Normale 3" xfId="5"/>
    <cellStyle name="Normale 4" xfId="6"/>
    <cellStyle name="Normale 5" xfId="7"/>
    <cellStyle name="Percentuale" xfId="1" builtinId="5"/>
    <cellStyle name="Percentuale 2" xfId="8"/>
    <cellStyle name="Percentuale 2 2" xfId="11"/>
    <cellStyle name="Percentuale 3" xfId="10"/>
  </cellStyles>
  <dxfs count="13">
    <dxf>
      <font>
        <color theme="0" tint="-0.14996795556505021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auto="1"/>
      </font>
      <fill>
        <patternFill patternType="none">
          <bgColor indexed="65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1" lockText="1" noThreeD="1"/>
</file>

<file path=xl/ctrlProps/ctrlProp10.xml><?xml version="1.0" encoding="utf-8"?>
<formControlPr xmlns="http://schemas.microsoft.com/office/spreadsheetml/2009/9/main" objectType="CheckBox" fmlaLink="$F$169" lockText="1" noThreeD="1"/>
</file>

<file path=xl/ctrlProps/ctrlProp11.xml><?xml version="1.0" encoding="utf-8"?>
<formControlPr xmlns="http://schemas.microsoft.com/office/spreadsheetml/2009/9/main" objectType="CheckBox" fmlaLink="$G$169" lockText="1" noThreeD="1"/>
</file>

<file path=xl/ctrlProps/ctrlProp12.xml><?xml version="1.0" encoding="utf-8"?>
<formControlPr xmlns="http://schemas.microsoft.com/office/spreadsheetml/2009/9/main" objectType="CheckBox" fmlaLink="$I$169" lockText="1" noThreeD="1"/>
</file>

<file path=xl/ctrlProps/ctrlProp13.xml><?xml version="1.0" encoding="utf-8"?>
<formControlPr xmlns="http://schemas.microsoft.com/office/spreadsheetml/2009/9/main" objectType="CheckBox" fmlaLink="$E$170" lockText="1" noThreeD="1"/>
</file>

<file path=xl/ctrlProps/ctrlProp14.xml><?xml version="1.0" encoding="utf-8"?>
<formControlPr xmlns="http://schemas.microsoft.com/office/spreadsheetml/2009/9/main" objectType="CheckBox" fmlaLink="$F$170" lockText="1" noThreeD="1"/>
</file>

<file path=xl/ctrlProps/ctrlProp15.xml><?xml version="1.0" encoding="utf-8"?>
<formControlPr xmlns="http://schemas.microsoft.com/office/spreadsheetml/2009/9/main" objectType="CheckBox" fmlaLink="$G$170" lockText="1" noThreeD="1"/>
</file>

<file path=xl/ctrlProps/ctrlProp16.xml><?xml version="1.0" encoding="utf-8"?>
<formControlPr xmlns="http://schemas.microsoft.com/office/spreadsheetml/2009/9/main" objectType="CheckBox" fmlaLink="$I$170" lockText="1" noThreeD="1"/>
</file>

<file path=xl/ctrlProps/ctrlProp17.xml><?xml version="1.0" encoding="utf-8"?>
<formControlPr xmlns="http://schemas.microsoft.com/office/spreadsheetml/2009/9/main" objectType="CheckBox" fmlaLink="$E$171" lockText="1" noThreeD="1"/>
</file>

<file path=xl/ctrlProps/ctrlProp18.xml><?xml version="1.0" encoding="utf-8"?>
<formControlPr xmlns="http://schemas.microsoft.com/office/spreadsheetml/2009/9/main" objectType="CheckBox" fmlaLink="$E$172" lockText="1" noThreeD="1"/>
</file>

<file path=xl/ctrlProps/ctrlProp19.xml><?xml version="1.0" encoding="utf-8"?>
<formControlPr xmlns="http://schemas.microsoft.com/office/spreadsheetml/2009/9/main" objectType="CheckBox" fmlaLink="$E$173" lockText="1" noThreeD="1"/>
</file>

<file path=xl/ctrlProps/ctrlProp2.xml><?xml version="1.0" encoding="utf-8"?>
<formControlPr xmlns="http://schemas.microsoft.com/office/spreadsheetml/2009/9/main" objectType="CheckBox" fmlaLink="$K$21" lockText="1" noThreeD="1"/>
</file>

<file path=xl/ctrlProps/ctrlProp20.xml><?xml version="1.0" encoding="utf-8"?>
<formControlPr xmlns="http://schemas.microsoft.com/office/spreadsheetml/2009/9/main" objectType="CheckBox" fmlaLink="$E$174" lockText="1" noThreeD="1"/>
</file>

<file path=xl/ctrlProps/ctrlProp21.xml><?xml version="1.0" encoding="utf-8"?>
<formControlPr xmlns="http://schemas.microsoft.com/office/spreadsheetml/2009/9/main" objectType="CheckBox" fmlaLink="$E$175" lockText="1" noThreeD="1"/>
</file>

<file path=xl/ctrlProps/ctrlProp22.xml><?xml version="1.0" encoding="utf-8"?>
<formControlPr xmlns="http://schemas.microsoft.com/office/spreadsheetml/2009/9/main" objectType="CheckBox" fmlaLink="$E$176" lockText="1" noThreeD="1"/>
</file>

<file path=xl/ctrlProps/ctrlProp23.xml><?xml version="1.0" encoding="utf-8"?>
<formControlPr xmlns="http://schemas.microsoft.com/office/spreadsheetml/2009/9/main" objectType="CheckBox" fmlaLink="$E$177" lockText="1" noThreeD="1"/>
</file>

<file path=xl/ctrlProps/ctrlProp24.xml><?xml version="1.0" encoding="utf-8"?>
<formControlPr xmlns="http://schemas.microsoft.com/office/spreadsheetml/2009/9/main" objectType="CheckBox" fmlaLink="$E$178" lockText="1" noThreeD="1"/>
</file>

<file path=xl/ctrlProps/ctrlProp25.xml><?xml version="1.0" encoding="utf-8"?>
<formControlPr xmlns="http://schemas.microsoft.com/office/spreadsheetml/2009/9/main" objectType="CheckBox" fmlaLink="$F$171" lockText="1" noThreeD="1"/>
</file>

<file path=xl/ctrlProps/ctrlProp26.xml><?xml version="1.0" encoding="utf-8"?>
<formControlPr xmlns="http://schemas.microsoft.com/office/spreadsheetml/2009/9/main" objectType="CheckBox" fmlaLink="$F$172" lockText="1" noThreeD="1"/>
</file>

<file path=xl/ctrlProps/ctrlProp27.xml><?xml version="1.0" encoding="utf-8"?>
<formControlPr xmlns="http://schemas.microsoft.com/office/spreadsheetml/2009/9/main" objectType="CheckBox" fmlaLink="$F$173" lockText="1" noThreeD="1"/>
</file>

<file path=xl/ctrlProps/ctrlProp28.xml><?xml version="1.0" encoding="utf-8"?>
<formControlPr xmlns="http://schemas.microsoft.com/office/spreadsheetml/2009/9/main" objectType="CheckBox" fmlaLink="$F$174" lockText="1" noThreeD="1"/>
</file>

<file path=xl/ctrlProps/ctrlProp29.xml><?xml version="1.0" encoding="utf-8"?>
<formControlPr xmlns="http://schemas.microsoft.com/office/spreadsheetml/2009/9/main" objectType="CheckBox" fmlaLink="$F$175" lockText="1" noThreeD="1"/>
</file>

<file path=xl/ctrlProps/ctrlProp3.xml><?xml version="1.0" encoding="utf-8"?>
<formControlPr xmlns="http://schemas.microsoft.com/office/spreadsheetml/2009/9/main" objectType="CheckBox" fmlaLink="$E$25" lockText="1" noThreeD="1"/>
</file>

<file path=xl/ctrlProps/ctrlProp30.xml><?xml version="1.0" encoding="utf-8"?>
<formControlPr xmlns="http://schemas.microsoft.com/office/spreadsheetml/2009/9/main" objectType="CheckBox" fmlaLink="$F$176" lockText="1" noThreeD="1"/>
</file>

<file path=xl/ctrlProps/ctrlProp31.xml><?xml version="1.0" encoding="utf-8"?>
<formControlPr xmlns="http://schemas.microsoft.com/office/spreadsheetml/2009/9/main" objectType="CheckBox" fmlaLink="$F$177" lockText="1" noThreeD="1"/>
</file>

<file path=xl/ctrlProps/ctrlProp32.xml><?xml version="1.0" encoding="utf-8"?>
<formControlPr xmlns="http://schemas.microsoft.com/office/spreadsheetml/2009/9/main" objectType="CheckBox" fmlaLink="$F$178" lockText="1" noThreeD="1"/>
</file>

<file path=xl/ctrlProps/ctrlProp33.xml><?xml version="1.0" encoding="utf-8"?>
<formControlPr xmlns="http://schemas.microsoft.com/office/spreadsheetml/2009/9/main" objectType="CheckBox" fmlaLink="$G$171" lockText="1" noThreeD="1"/>
</file>

<file path=xl/ctrlProps/ctrlProp34.xml><?xml version="1.0" encoding="utf-8"?>
<formControlPr xmlns="http://schemas.microsoft.com/office/spreadsheetml/2009/9/main" objectType="CheckBox" fmlaLink="$G$172" lockText="1" noThreeD="1"/>
</file>

<file path=xl/ctrlProps/ctrlProp35.xml><?xml version="1.0" encoding="utf-8"?>
<formControlPr xmlns="http://schemas.microsoft.com/office/spreadsheetml/2009/9/main" objectType="CheckBox" fmlaLink="$G$173" lockText="1" noThreeD="1"/>
</file>

<file path=xl/ctrlProps/ctrlProp36.xml><?xml version="1.0" encoding="utf-8"?>
<formControlPr xmlns="http://schemas.microsoft.com/office/spreadsheetml/2009/9/main" objectType="CheckBox" fmlaLink="$G$174" lockText="1" noThreeD="1"/>
</file>

<file path=xl/ctrlProps/ctrlProp37.xml><?xml version="1.0" encoding="utf-8"?>
<formControlPr xmlns="http://schemas.microsoft.com/office/spreadsheetml/2009/9/main" objectType="CheckBox" fmlaLink="$G$175" lockText="1" noThreeD="1"/>
</file>

<file path=xl/ctrlProps/ctrlProp38.xml><?xml version="1.0" encoding="utf-8"?>
<formControlPr xmlns="http://schemas.microsoft.com/office/spreadsheetml/2009/9/main" objectType="CheckBox" fmlaLink="$G$176" lockText="1" noThreeD="1"/>
</file>

<file path=xl/ctrlProps/ctrlProp39.xml><?xml version="1.0" encoding="utf-8"?>
<formControlPr xmlns="http://schemas.microsoft.com/office/spreadsheetml/2009/9/main" objectType="CheckBox" fmlaLink="$G$177" lockText="1" noThreeD="1"/>
</file>

<file path=xl/ctrlProps/ctrlProp4.xml><?xml version="1.0" encoding="utf-8"?>
<formControlPr xmlns="http://schemas.microsoft.com/office/spreadsheetml/2009/9/main" objectType="CheckBox" fmlaLink="$E$27" lockText="1" noThreeD="1"/>
</file>

<file path=xl/ctrlProps/ctrlProp40.xml><?xml version="1.0" encoding="utf-8"?>
<formControlPr xmlns="http://schemas.microsoft.com/office/spreadsheetml/2009/9/main" objectType="CheckBox" fmlaLink="$G$178" lockText="1" noThreeD="1"/>
</file>

<file path=xl/ctrlProps/ctrlProp41.xml><?xml version="1.0" encoding="utf-8"?>
<formControlPr xmlns="http://schemas.microsoft.com/office/spreadsheetml/2009/9/main" objectType="CheckBox" fmlaLink="$I$171" lockText="1" noThreeD="1"/>
</file>

<file path=xl/ctrlProps/ctrlProp42.xml><?xml version="1.0" encoding="utf-8"?>
<formControlPr xmlns="http://schemas.microsoft.com/office/spreadsheetml/2009/9/main" objectType="CheckBox" fmlaLink="$I$172" lockText="1" noThreeD="1"/>
</file>

<file path=xl/ctrlProps/ctrlProp43.xml><?xml version="1.0" encoding="utf-8"?>
<formControlPr xmlns="http://schemas.microsoft.com/office/spreadsheetml/2009/9/main" objectType="CheckBox" fmlaLink="$I$173" lockText="1" noThreeD="1"/>
</file>

<file path=xl/ctrlProps/ctrlProp44.xml><?xml version="1.0" encoding="utf-8"?>
<formControlPr xmlns="http://schemas.microsoft.com/office/spreadsheetml/2009/9/main" objectType="CheckBox" fmlaLink="$I$174" lockText="1" noThreeD="1"/>
</file>

<file path=xl/ctrlProps/ctrlProp45.xml><?xml version="1.0" encoding="utf-8"?>
<formControlPr xmlns="http://schemas.microsoft.com/office/spreadsheetml/2009/9/main" objectType="CheckBox" fmlaLink="$I$175" lockText="1" noThreeD="1"/>
</file>

<file path=xl/ctrlProps/ctrlProp46.xml><?xml version="1.0" encoding="utf-8"?>
<formControlPr xmlns="http://schemas.microsoft.com/office/spreadsheetml/2009/9/main" objectType="CheckBox" fmlaLink="$I$176" lockText="1" noThreeD="1"/>
</file>

<file path=xl/ctrlProps/ctrlProp47.xml><?xml version="1.0" encoding="utf-8"?>
<formControlPr xmlns="http://schemas.microsoft.com/office/spreadsheetml/2009/9/main" objectType="CheckBox" fmlaLink="$I$177" lockText="1" noThreeD="1"/>
</file>

<file path=xl/ctrlProps/ctrlProp48.xml><?xml version="1.0" encoding="utf-8"?>
<formControlPr xmlns="http://schemas.microsoft.com/office/spreadsheetml/2009/9/main" objectType="CheckBox" fmlaLink="$I$178" lockText="1" noThreeD="1"/>
</file>

<file path=xl/ctrlProps/ctrlProp49.xml><?xml version="1.0" encoding="utf-8"?>
<formControlPr xmlns="http://schemas.microsoft.com/office/spreadsheetml/2009/9/main" objectType="Drop" dropStyle="combo" dx="20" fmlaLink="$J$19" fmlaRange="ccnl!$D$2:$D$82" noThreeD="1" sel="1" val="0"/>
</file>

<file path=xl/ctrlProps/ctrlProp5.xml><?xml version="1.0" encoding="utf-8"?>
<formControlPr xmlns="http://schemas.microsoft.com/office/spreadsheetml/2009/9/main" objectType="Drop" dropStyle="combo" dx="20" fmlaLink="K25" fmlaRange="provincia!$B$1:$B$112" noThreeD="1" sel="1" val="0"/>
</file>

<file path=xl/ctrlProps/ctrlProp50.xml><?xml version="1.0" encoding="utf-8"?>
<formControlPr xmlns="http://schemas.microsoft.com/office/spreadsheetml/2009/9/main" objectType="CheckBox" fmlaLink="$I$165" lockText="1" noThreeD="1"/>
</file>

<file path=xl/ctrlProps/ctrlProp51.xml><?xml version="1.0" encoding="utf-8"?>
<formControlPr xmlns="http://schemas.microsoft.com/office/spreadsheetml/2009/9/main" objectType="CheckBox" fmlaLink="$K$165" lockText="1" noThreeD="1"/>
</file>

<file path=xl/ctrlProps/ctrlProp52.xml><?xml version="1.0" encoding="utf-8"?>
<formControlPr xmlns="http://schemas.microsoft.com/office/spreadsheetml/2009/9/main" objectType="CheckBox" fmlaLink="$G$201" noThreeD="1"/>
</file>

<file path=xl/ctrlProps/ctrlProp53.xml><?xml version="1.0" encoding="utf-8"?>
<formControlPr xmlns="http://schemas.microsoft.com/office/spreadsheetml/2009/9/main" objectType="CheckBox" fmlaLink="$G$202" noThreeD="1"/>
</file>

<file path=xl/ctrlProps/ctrlProp54.xml><?xml version="1.0" encoding="utf-8"?>
<formControlPr xmlns="http://schemas.microsoft.com/office/spreadsheetml/2009/9/main" objectType="CheckBox" fmlaLink="$G$203" noThreeD="1"/>
</file>

<file path=xl/ctrlProps/ctrlProp55.xml><?xml version="1.0" encoding="utf-8"?>
<formControlPr xmlns="http://schemas.microsoft.com/office/spreadsheetml/2009/9/main" objectType="CheckBox" fmlaLink="$G$211" noThreeD="1"/>
</file>

<file path=xl/ctrlProps/ctrlProp56.xml><?xml version="1.0" encoding="utf-8"?>
<formControlPr xmlns="http://schemas.microsoft.com/office/spreadsheetml/2009/9/main" objectType="CheckBox" fmlaLink="$G$212" noThreeD="1"/>
</file>

<file path=xl/ctrlProps/ctrlProp57.xml><?xml version="1.0" encoding="utf-8"?>
<formControlPr xmlns="http://schemas.microsoft.com/office/spreadsheetml/2009/9/main" objectType="CheckBox" fmlaLink="$G$213" noThreeD="1"/>
</file>

<file path=xl/ctrlProps/ctrlProp58.xml><?xml version="1.0" encoding="utf-8"?>
<formControlPr xmlns="http://schemas.microsoft.com/office/spreadsheetml/2009/9/main" objectType="CheckBox" fmlaLink="$I$155" lockText="1" noThreeD="1"/>
</file>

<file path=xl/ctrlProps/ctrlProp59.xml><?xml version="1.0" encoding="utf-8"?>
<formControlPr xmlns="http://schemas.microsoft.com/office/spreadsheetml/2009/9/main" objectType="CheckBox" fmlaLink="$K$155" lockText="1" noThreeD="1"/>
</file>

<file path=xl/ctrlProps/ctrlProp6.xml><?xml version="1.0" encoding="utf-8"?>
<formControlPr xmlns="http://schemas.microsoft.com/office/spreadsheetml/2009/9/main" objectType="Drop" dropStyle="combo" dx="20" fmlaLink="K27" fmlaRange="provincia!$B$1:$B$112" noThreeD="1" sel="1" val="0"/>
</file>

<file path=xl/ctrlProps/ctrlProp60.xml><?xml version="1.0" encoding="utf-8"?>
<formControlPr xmlns="http://schemas.microsoft.com/office/spreadsheetml/2009/9/main" objectType="CheckBox" fmlaLink="$I$156" lockText="1" noThreeD="1"/>
</file>

<file path=xl/ctrlProps/ctrlProp61.xml><?xml version="1.0" encoding="utf-8"?>
<formControlPr xmlns="http://schemas.microsoft.com/office/spreadsheetml/2009/9/main" objectType="CheckBox" fmlaLink="$K$156" lockText="1" noThreeD="1"/>
</file>

<file path=xl/ctrlProps/ctrlProp62.xml><?xml version="1.0" encoding="utf-8"?>
<formControlPr xmlns="http://schemas.microsoft.com/office/spreadsheetml/2009/9/main" objectType="CheckBox" fmlaLink="$I$157" lockText="1" noThreeD="1"/>
</file>

<file path=xl/ctrlProps/ctrlProp63.xml><?xml version="1.0" encoding="utf-8"?>
<formControlPr xmlns="http://schemas.microsoft.com/office/spreadsheetml/2009/9/main" objectType="CheckBox" fmlaLink="$K$157" lockText="1" noThreeD="1"/>
</file>

<file path=xl/ctrlProps/ctrlProp64.xml><?xml version="1.0" encoding="utf-8"?>
<formControlPr xmlns="http://schemas.microsoft.com/office/spreadsheetml/2009/9/main" objectType="CheckBox" fmlaLink="$D$70" lockText="1" noThreeD="1"/>
</file>

<file path=xl/ctrlProps/ctrlProp65.xml><?xml version="1.0" encoding="utf-8"?>
<formControlPr xmlns="http://schemas.microsoft.com/office/spreadsheetml/2009/9/main" objectType="CheckBox" fmlaLink="$B$70" lockText="1" noThreeD="1"/>
</file>

<file path=xl/ctrlProps/ctrlProp66.xml><?xml version="1.0" encoding="utf-8"?>
<formControlPr xmlns="http://schemas.microsoft.com/office/spreadsheetml/2009/9/main" objectType="CheckBox" fmlaLink="$D$73" lockText="1" noThreeD="1"/>
</file>

<file path=xl/ctrlProps/ctrlProp67.xml><?xml version="1.0" encoding="utf-8"?>
<formControlPr xmlns="http://schemas.microsoft.com/office/spreadsheetml/2009/9/main" objectType="CheckBox" fmlaLink="$B$73" lockText="1" noThreeD="1"/>
</file>

<file path=xl/ctrlProps/ctrlProp68.xml><?xml version="1.0" encoding="utf-8"?>
<formControlPr xmlns="http://schemas.microsoft.com/office/spreadsheetml/2009/9/main" objectType="CheckBox" fmlaLink="$I$79" lockText="1" noThreeD="1"/>
</file>

<file path=xl/ctrlProps/ctrlProp69.xml><?xml version="1.0" encoding="utf-8"?>
<formControlPr xmlns="http://schemas.microsoft.com/office/spreadsheetml/2009/9/main" objectType="CheckBox" fmlaLink="$I$80" lockText="1" noThreeD="1"/>
</file>

<file path=xl/ctrlProps/ctrlProp7.xml><?xml version="1.0" encoding="utf-8"?>
<formControlPr xmlns="http://schemas.microsoft.com/office/spreadsheetml/2009/9/main" objectType="CheckBox" fmlaLink="$I$147" lockText="1" noThreeD="1"/>
</file>

<file path=xl/ctrlProps/ctrlProp70.xml><?xml version="1.0" encoding="utf-8"?>
<formControlPr xmlns="http://schemas.microsoft.com/office/spreadsheetml/2009/9/main" objectType="CheckBox" fmlaLink="#REF!" lockText="1" noThreeD="1"/>
</file>

<file path=xl/ctrlProps/ctrlProp71.xml><?xml version="1.0" encoding="utf-8"?>
<formControlPr xmlns="http://schemas.microsoft.com/office/spreadsheetml/2009/9/main" objectType="CheckBox" fmlaLink="$I$82" lockText="1" noThreeD="1"/>
</file>

<file path=xl/ctrlProps/ctrlProp72.xml><?xml version="1.0" encoding="utf-8"?>
<formControlPr xmlns="http://schemas.microsoft.com/office/spreadsheetml/2009/9/main" objectType="CheckBox" fmlaLink="$I$83" lockText="1" noThreeD="1"/>
</file>

<file path=xl/ctrlProps/ctrlProp73.xml><?xml version="1.0" encoding="utf-8"?>
<formControlPr xmlns="http://schemas.microsoft.com/office/spreadsheetml/2009/9/main" objectType="CheckBox" fmlaLink="$I$77" lockText="1" noThreeD="1"/>
</file>

<file path=xl/ctrlProps/ctrlProp74.xml><?xml version="1.0" encoding="utf-8"?>
<formControlPr xmlns="http://schemas.microsoft.com/office/spreadsheetml/2009/9/main" objectType="CheckBox" fmlaLink="$I$78" lockText="1" noThreeD="1"/>
</file>

<file path=xl/ctrlProps/ctrlProp75.xml><?xml version="1.0" encoding="utf-8"?>
<formControlPr xmlns="http://schemas.microsoft.com/office/spreadsheetml/2009/9/main" objectType="CheckBox" fmlaLink="$I$81" lockText="1" noThreeD="1"/>
</file>

<file path=xl/ctrlProps/ctrlProp76.xml><?xml version="1.0" encoding="utf-8"?>
<formControlPr xmlns="http://schemas.microsoft.com/office/spreadsheetml/2009/9/main" objectType="CheckBox" fmlaLink="$I$158" lockText="1" noThreeD="1"/>
</file>

<file path=xl/ctrlProps/ctrlProp77.xml><?xml version="1.0" encoding="utf-8"?>
<formControlPr xmlns="http://schemas.microsoft.com/office/spreadsheetml/2009/9/main" objectType="CheckBox" fmlaLink="$K$158" lockText="1" noThreeD="1"/>
</file>

<file path=xl/ctrlProps/ctrlProp78.xml><?xml version="1.0" encoding="utf-8"?>
<formControlPr xmlns="http://schemas.microsoft.com/office/spreadsheetml/2009/9/main" objectType="CheckBox" fmlaLink="$I$188" lockText="1" noThreeD="1"/>
</file>

<file path=xl/ctrlProps/ctrlProp79.xml><?xml version="1.0" encoding="utf-8"?>
<formControlPr xmlns="http://schemas.microsoft.com/office/spreadsheetml/2009/9/main" objectType="CheckBox" fmlaLink="$I$189" lockText="1" noThreeD="1"/>
</file>

<file path=xl/ctrlProps/ctrlProp8.xml><?xml version="1.0" encoding="utf-8"?>
<formControlPr xmlns="http://schemas.microsoft.com/office/spreadsheetml/2009/9/main" objectType="CheckBox" fmlaLink="$K$147" lockText="1" noThreeD="1"/>
</file>

<file path=xl/ctrlProps/ctrlProp80.xml><?xml version="1.0" encoding="utf-8"?>
<formControlPr xmlns="http://schemas.microsoft.com/office/spreadsheetml/2009/9/main" objectType="CheckBox" fmlaLink="$I$192" lockText="1" noThreeD="1"/>
</file>

<file path=xl/ctrlProps/ctrlProp81.xml><?xml version="1.0" encoding="utf-8"?>
<formControlPr xmlns="http://schemas.microsoft.com/office/spreadsheetml/2009/9/main" objectType="CheckBox" fmlaLink="$K$192" lockText="1" noThreeD="1"/>
</file>

<file path=xl/ctrlProps/ctrlProp82.xml><?xml version="1.0" encoding="utf-8"?>
<formControlPr xmlns="http://schemas.microsoft.com/office/spreadsheetml/2009/9/main" objectType="CheckBox" fmlaLink="$I$194" lockText="1" noThreeD="1"/>
</file>

<file path=xl/ctrlProps/ctrlProp83.xml><?xml version="1.0" encoding="utf-8"?>
<formControlPr xmlns="http://schemas.microsoft.com/office/spreadsheetml/2009/9/main" objectType="CheckBox" fmlaLink="$K$194" lockText="1" noThreeD="1"/>
</file>

<file path=xl/ctrlProps/ctrlProp84.xml><?xml version="1.0" encoding="utf-8"?>
<formControlPr xmlns="http://schemas.microsoft.com/office/spreadsheetml/2009/9/main" objectType="CheckBox" fmlaLink="$I$216" lockText="1" noThreeD="1"/>
</file>

<file path=xl/ctrlProps/ctrlProp85.xml><?xml version="1.0" encoding="utf-8"?>
<formControlPr xmlns="http://schemas.microsoft.com/office/spreadsheetml/2009/9/main" objectType="CheckBox" fmlaLink="$K$216" lockText="1" noThreeD="1"/>
</file>

<file path=xl/ctrlProps/ctrlProp86.xml><?xml version="1.0" encoding="utf-8"?>
<formControlPr xmlns="http://schemas.microsoft.com/office/spreadsheetml/2009/9/main" objectType="CheckBox" fmlaLink="$I$190" lockText="1" noThreeD="1"/>
</file>

<file path=xl/ctrlProps/ctrlProp87.xml><?xml version="1.0" encoding="utf-8"?>
<formControlPr xmlns="http://schemas.microsoft.com/office/spreadsheetml/2009/9/main" objectType="CheckBox" fmlaLink="$I$86" lockText="1" noThreeD="1"/>
</file>

<file path=xl/ctrlProps/ctrlProp88.xml><?xml version="1.0" encoding="utf-8"?>
<formControlPr xmlns="http://schemas.microsoft.com/office/spreadsheetml/2009/9/main" objectType="CheckBox" fmlaLink="$K$86" lockText="1" noThreeD="1"/>
</file>

<file path=xl/ctrlProps/ctrlProp89.xml><?xml version="1.0" encoding="utf-8"?>
<formControlPr xmlns="http://schemas.microsoft.com/office/spreadsheetml/2009/9/main" objectType="CheckBox" fmlaLink="$G$92" lockText="1" noThreeD="1"/>
</file>

<file path=xl/ctrlProps/ctrlProp9.xml><?xml version="1.0" encoding="utf-8"?>
<formControlPr xmlns="http://schemas.microsoft.com/office/spreadsheetml/2009/9/main" objectType="CheckBox" fmlaLink="$E$169" lockText="1" noThreeD="1"/>
</file>

<file path=xl/ctrlProps/ctrlProp90.xml><?xml version="1.0" encoding="utf-8"?>
<formControlPr xmlns="http://schemas.microsoft.com/office/spreadsheetml/2009/9/main" objectType="CheckBox" fmlaLink="$G$93" lockText="1" noThreeD="1"/>
</file>

<file path=xl/ctrlProps/ctrlProp91.xml><?xml version="1.0" encoding="utf-8"?>
<formControlPr xmlns="http://schemas.microsoft.com/office/spreadsheetml/2009/9/main" objectType="CheckBox" fmlaLink="$G$90" lockText="1" noThreeD="1"/>
</file>

<file path=xl/ctrlProps/ctrlProp92.xml><?xml version="1.0" encoding="utf-8"?>
<formControlPr xmlns="http://schemas.microsoft.com/office/spreadsheetml/2009/9/main" objectType="CheckBox" fmlaLink="$G$91" lockText="1" noThreeD="1"/>
</file>

<file path=xl/ctrlProps/ctrlProp93.xml><?xml version="1.0" encoding="utf-8"?>
<formControlPr xmlns="http://schemas.microsoft.com/office/spreadsheetml/2009/9/main" objectType="CheckBox" fmlaLink="$G$9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373380</xdr:colOff>
      <xdr:row>2</xdr:row>
      <xdr:rowOff>182880</xdr:rowOff>
    </xdr:to>
    <xdr:pic>
      <xdr:nvPicPr>
        <xdr:cNvPr id="2" name="Immagine 3" descr="ML_280_BAN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BGM494"/>
  <sheetViews>
    <sheetView showGridLines="0" tabSelected="1" zoomScaleNormal="100" zoomScaleSheetLayoutView="100" workbookViewId="0">
      <selection activeCell="H6" sqref="H6:J6"/>
    </sheetView>
  </sheetViews>
  <sheetFormatPr defaultColWidth="0" defaultRowHeight="23.45" customHeight="1" zeroHeight="1"/>
  <cols>
    <col min="1" max="1" width="9.85546875" style="25" customWidth="1"/>
    <col min="2" max="2" width="7.7109375" style="25" customWidth="1"/>
    <col min="3" max="3" width="10" style="25" customWidth="1"/>
    <col min="4" max="4" width="10.140625" style="25" customWidth="1"/>
    <col min="5" max="5" width="10" style="25" customWidth="1"/>
    <col min="6" max="6" width="16.140625" style="25" customWidth="1"/>
    <col min="7" max="7" width="9.42578125" style="25" customWidth="1"/>
    <col min="8" max="8" width="10.7109375" style="25" customWidth="1"/>
    <col min="9" max="9" width="9.85546875" style="28" customWidth="1"/>
    <col min="10" max="10" width="9.7109375" style="25" customWidth="1"/>
    <col min="11" max="11" width="10.5703125" style="25" customWidth="1"/>
    <col min="12" max="12" width="15.42578125" style="31" customWidth="1"/>
    <col min="13" max="13" width="15.85546875" style="31" customWidth="1"/>
    <col min="14" max="14" width="11.85546875" style="31" hidden="1" customWidth="1"/>
    <col min="15" max="15" width="12.28515625" style="31" hidden="1" customWidth="1"/>
    <col min="16" max="17" width="8.85546875" style="31" hidden="1" customWidth="1"/>
    <col min="18" max="18" width="11.42578125" style="155" hidden="1" customWidth="1"/>
    <col min="19" max="27" width="8.85546875" style="25" hidden="1" customWidth="1"/>
    <col min="28" max="255" width="9.140625" style="25" hidden="1" customWidth="1"/>
    <col min="256" max="16384" width="9.140625" style="25" hidden="1"/>
  </cols>
  <sheetData>
    <row r="1" spans="1:24" s="70" customFormat="1" ht="21" customHeight="1">
      <c r="A1" s="611"/>
      <c r="B1" s="611"/>
      <c r="C1" s="612" t="s">
        <v>640</v>
      </c>
      <c r="D1" s="612"/>
      <c r="E1" s="612"/>
      <c r="F1" s="612"/>
      <c r="G1" s="612"/>
      <c r="H1" s="612"/>
      <c r="I1" s="612"/>
      <c r="J1" s="612"/>
      <c r="K1" s="612"/>
      <c r="L1" s="613" t="s">
        <v>0</v>
      </c>
      <c r="M1" s="614"/>
      <c r="N1" s="20"/>
      <c r="R1" s="11"/>
    </row>
    <row r="2" spans="1:24" s="70" customFormat="1" ht="21" customHeight="1">
      <c r="A2" s="611"/>
      <c r="B2" s="611"/>
      <c r="C2" s="612"/>
      <c r="D2" s="612"/>
      <c r="E2" s="612"/>
      <c r="F2" s="612"/>
      <c r="G2" s="612"/>
      <c r="H2" s="612"/>
      <c r="I2" s="612"/>
      <c r="J2" s="612"/>
      <c r="K2" s="612"/>
      <c r="L2" s="1"/>
      <c r="M2" s="2"/>
      <c r="N2" s="20"/>
      <c r="R2" s="11"/>
    </row>
    <row r="3" spans="1:24" s="70" customFormat="1" ht="21" customHeight="1">
      <c r="A3" s="611"/>
      <c r="B3" s="611"/>
      <c r="C3" s="612"/>
      <c r="D3" s="612"/>
      <c r="E3" s="612"/>
      <c r="F3" s="612"/>
      <c r="G3" s="612"/>
      <c r="H3" s="612"/>
      <c r="I3" s="612"/>
      <c r="J3" s="612"/>
      <c r="K3" s="612"/>
      <c r="L3" s="1"/>
      <c r="M3" s="2"/>
      <c r="N3" s="20"/>
      <c r="O3" s="149"/>
      <c r="R3" s="11"/>
    </row>
    <row r="4" spans="1:24" s="70" customFormat="1" ht="18" customHeight="1">
      <c r="A4" s="3"/>
      <c r="B4" s="3"/>
      <c r="C4" s="3"/>
      <c r="D4" s="3"/>
      <c r="E4" s="3"/>
      <c r="F4" s="3"/>
      <c r="G4" s="3"/>
      <c r="H4" s="3"/>
      <c r="I4" s="4"/>
      <c r="J4" s="3"/>
      <c r="K4" s="3"/>
      <c r="L4" s="5"/>
      <c r="M4" s="5"/>
      <c r="N4" s="20"/>
      <c r="R4" s="11"/>
    </row>
    <row r="5" spans="1:24" s="70" customFormat="1" ht="45.6" customHeight="1">
      <c r="A5" s="3"/>
      <c r="B5" s="3"/>
      <c r="C5" s="615" t="s">
        <v>1</v>
      </c>
      <c r="D5" s="615"/>
      <c r="E5" s="615"/>
      <c r="F5" s="615"/>
      <c r="G5" s="3"/>
      <c r="H5" s="3"/>
      <c r="I5" s="4"/>
      <c r="J5" s="3"/>
      <c r="K5" s="3"/>
      <c r="L5" s="6"/>
      <c r="M5" s="6"/>
      <c r="N5" s="12"/>
      <c r="R5" s="11"/>
    </row>
    <row r="6" spans="1:24" s="11" customFormat="1" ht="18" customHeight="1">
      <c r="A6" s="7"/>
      <c r="B6" s="7"/>
      <c r="C6" s="7"/>
      <c r="D6" s="7"/>
      <c r="E6" s="7"/>
      <c r="F6" s="7"/>
      <c r="G6" s="7"/>
      <c r="H6" s="616"/>
      <c r="I6" s="616"/>
      <c r="J6" s="616"/>
      <c r="K6" s="8" t="b">
        <v>0</v>
      </c>
      <c r="L6" s="5"/>
      <c r="M6" s="9"/>
      <c r="N6" s="9"/>
      <c r="O6" s="7"/>
      <c r="W6" s="149"/>
    </row>
    <row r="7" spans="1:24" s="70" customFormat="1" ht="18" customHeight="1">
      <c r="A7" s="7"/>
      <c r="B7" s="7"/>
      <c r="C7" s="7"/>
      <c r="D7" s="7"/>
      <c r="E7" s="7"/>
      <c r="F7" s="7"/>
      <c r="G7" s="7"/>
      <c r="H7" s="10"/>
      <c r="I7" s="11"/>
      <c r="J7" s="10"/>
      <c r="K7" s="7"/>
      <c r="L7" s="6"/>
      <c r="M7" s="6"/>
      <c r="N7" s="12"/>
      <c r="R7" s="11"/>
      <c r="W7" s="149"/>
    </row>
    <row r="8" spans="1:24" s="20" customFormat="1" ht="18" customHeight="1">
      <c r="A8" s="616" t="s">
        <v>2</v>
      </c>
      <c r="B8" s="616"/>
      <c r="C8" s="616"/>
      <c r="D8" s="610"/>
      <c r="E8" s="610"/>
      <c r="F8" s="610"/>
      <c r="G8" s="610"/>
      <c r="H8" s="610"/>
      <c r="I8" s="610"/>
      <c r="J8" s="610"/>
      <c r="K8" s="610"/>
      <c r="L8" s="7"/>
      <c r="M8" s="7"/>
      <c r="N8" s="7"/>
      <c r="O8" s="7"/>
      <c r="R8" s="12"/>
    </row>
    <row r="9" spans="1:24" s="20" customFormat="1" ht="18" customHeight="1">
      <c r="A9" s="7"/>
      <c r="B9" s="7"/>
      <c r="C9" s="7"/>
      <c r="D9" s="7"/>
      <c r="E9" s="7"/>
      <c r="F9" s="7"/>
      <c r="G9" s="7"/>
      <c r="H9" s="7"/>
      <c r="I9" s="12"/>
      <c r="J9" s="7"/>
      <c r="K9" s="7"/>
      <c r="L9" s="7"/>
      <c r="M9" s="7"/>
      <c r="N9" s="7"/>
      <c r="O9" s="7"/>
      <c r="R9" s="12"/>
    </row>
    <row r="10" spans="1:24" s="20" customFormat="1" ht="18" customHeight="1">
      <c r="A10" s="7" t="s">
        <v>3</v>
      </c>
      <c r="B10" s="609"/>
      <c r="C10" s="610"/>
      <c r="D10" s="610"/>
      <c r="E10" s="610"/>
      <c r="F10" s="610"/>
      <c r="G10" s="610"/>
      <c r="H10" s="610"/>
      <c r="I10" s="610"/>
      <c r="J10" s="610"/>
      <c r="K10" s="610"/>
      <c r="L10" s="477" t="str">
        <f>+IF(B10="","Compilare E-mail","")</f>
        <v>Compilare E-mail</v>
      </c>
      <c r="M10" s="517"/>
      <c r="N10" s="7"/>
      <c r="O10" s="7"/>
      <c r="R10" s="12"/>
    </row>
    <row r="11" spans="1:24" s="20" customFormat="1" ht="18" customHeight="1">
      <c r="A11" s="4"/>
      <c r="B11" s="13"/>
      <c r="C11" s="13"/>
      <c r="D11" s="13"/>
      <c r="E11" s="13"/>
      <c r="F11" s="3"/>
      <c r="G11" s="14"/>
      <c r="H11" s="14"/>
      <c r="I11" s="4"/>
      <c r="J11" s="3"/>
      <c r="K11" s="3"/>
      <c r="L11" s="15"/>
      <c r="M11" s="15"/>
      <c r="N11" s="7"/>
      <c r="O11" s="7"/>
      <c r="P11" s="12"/>
      <c r="Q11" s="12"/>
      <c r="R11" s="12"/>
      <c r="S11" s="11"/>
      <c r="T11" s="11"/>
      <c r="U11" s="152"/>
      <c r="V11" s="152"/>
      <c r="W11" s="12"/>
      <c r="X11" s="12"/>
    </row>
    <row r="12" spans="1:24" s="70" customFormat="1" ht="26.25" customHeight="1">
      <c r="A12" s="589" t="s">
        <v>4</v>
      </c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6"/>
      <c r="M12" s="16"/>
      <c r="N12" s="20"/>
      <c r="R12" s="11"/>
      <c r="T12" s="11"/>
      <c r="U12" s="152"/>
      <c r="V12" s="152"/>
      <c r="W12" s="11"/>
      <c r="X12" s="11"/>
    </row>
    <row r="13" spans="1:24" s="217" customFormat="1" ht="26.25" hidden="1" customHeight="1">
      <c r="A13" s="17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9"/>
      <c r="N13" s="216"/>
      <c r="U13" s="155"/>
      <c r="V13" s="155"/>
    </row>
    <row r="14" spans="1:24" s="70" customFormat="1" ht="18" customHeight="1">
      <c r="A14" s="20"/>
      <c r="B14" s="20"/>
      <c r="C14" s="20"/>
      <c r="D14" s="20"/>
      <c r="E14" s="20"/>
      <c r="F14" s="20"/>
      <c r="G14" s="20"/>
      <c r="H14" s="20"/>
      <c r="I14" s="12"/>
      <c r="J14" s="20"/>
      <c r="K14" s="20"/>
      <c r="L14" s="6"/>
      <c r="M14" s="21"/>
      <c r="N14" s="7"/>
      <c r="O14" s="218"/>
      <c r="R14" s="11"/>
      <c r="T14" s="11"/>
      <c r="U14" s="152"/>
      <c r="V14" s="11"/>
      <c r="W14" s="11"/>
      <c r="X14" s="11"/>
    </row>
    <row r="15" spans="1:24" s="70" customFormat="1" ht="18" customHeight="1">
      <c r="A15" s="581" t="s">
        <v>5</v>
      </c>
      <c r="B15" s="581"/>
      <c r="C15" s="581"/>
      <c r="D15" s="581"/>
      <c r="E15" s="582"/>
      <c r="F15" s="600"/>
      <c r="G15" s="600"/>
      <c r="H15" s="600"/>
      <c r="I15" s="600"/>
      <c r="J15" s="600"/>
      <c r="K15" s="600"/>
      <c r="L15" s="534" t="str">
        <f>+IF(F15="","Compilare denominazione impresa","")</f>
        <v>Compilare denominazione impresa</v>
      </c>
      <c r="M15" s="574"/>
      <c r="N15" s="20"/>
      <c r="R15" s="11"/>
      <c r="T15" s="11"/>
      <c r="U15" s="152"/>
      <c r="V15" s="152"/>
      <c r="W15" s="11"/>
      <c r="X15" s="11"/>
    </row>
    <row r="16" spans="1:24" s="70" customFormat="1" ht="18" customHeight="1">
      <c r="A16" s="20"/>
      <c r="B16" s="20"/>
      <c r="C16" s="20"/>
      <c r="D16" s="20"/>
      <c r="E16" s="20"/>
      <c r="F16" s="20"/>
      <c r="G16" s="20"/>
      <c r="H16" s="20"/>
      <c r="I16" s="12"/>
      <c r="J16" s="20"/>
      <c r="K16" s="20"/>
      <c r="L16" s="6"/>
      <c r="M16" s="16"/>
      <c r="N16" s="20"/>
      <c r="R16" s="11"/>
      <c r="S16" s="11"/>
      <c r="T16" s="11"/>
      <c r="U16" s="152"/>
      <c r="V16" s="11"/>
      <c r="W16" s="11"/>
      <c r="X16" s="11"/>
    </row>
    <row r="17" spans="1:24" s="70" customFormat="1" ht="18" customHeight="1">
      <c r="A17" s="581" t="s">
        <v>6</v>
      </c>
      <c r="B17" s="581"/>
      <c r="C17" s="581"/>
      <c r="D17" s="581"/>
      <c r="E17" s="582"/>
      <c r="F17" s="595"/>
      <c r="G17" s="595"/>
      <c r="H17" s="595"/>
      <c r="I17" s="595"/>
      <c r="J17" s="595"/>
      <c r="K17" s="595"/>
      <c r="L17" s="534" t="str">
        <f>+IF(F17="","Compilare Associazione","")</f>
        <v>Compilare Associazione</v>
      </c>
      <c r="M17" s="574"/>
      <c r="N17" s="20"/>
      <c r="R17" s="11"/>
      <c r="S17" s="11"/>
      <c r="T17" s="11"/>
      <c r="U17" s="152"/>
      <c r="V17" s="152"/>
      <c r="W17" s="11"/>
      <c r="X17" s="11"/>
    </row>
    <row r="18" spans="1:24" s="70" customFormat="1" ht="18" customHeight="1">
      <c r="A18" s="20"/>
      <c r="B18" s="20"/>
      <c r="C18" s="20"/>
      <c r="D18" s="20"/>
      <c r="E18" s="20"/>
      <c r="F18" s="20"/>
      <c r="G18" s="20"/>
      <c r="H18" s="20"/>
      <c r="I18" s="12"/>
      <c r="J18" s="7"/>
      <c r="K18" s="20"/>
      <c r="L18" s="6"/>
      <c r="M18" s="22"/>
      <c r="N18" s="20"/>
      <c r="P18" s="579"/>
      <c r="Q18" s="579"/>
      <c r="R18" s="580"/>
      <c r="S18" s="219"/>
      <c r="T18" s="11"/>
      <c r="U18" s="152"/>
      <c r="V18" s="152"/>
      <c r="W18" s="11"/>
      <c r="X18" s="11"/>
    </row>
    <row r="19" spans="1:24" ht="15">
      <c r="A19" s="581" t="s">
        <v>7</v>
      </c>
      <c r="B19" s="582"/>
      <c r="C19" s="583"/>
      <c r="D19" s="584"/>
      <c r="E19" s="585"/>
      <c r="F19" s="586" t="s">
        <v>8</v>
      </c>
      <c r="G19" s="587"/>
      <c r="H19" s="587"/>
      <c r="I19" s="23" t="s">
        <v>9</v>
      </c>
      <c r="J19" s="24">
        <v>1</v>
      </c>
      <c r="K19" s="24"/>
      <c r="L19" s="22" t="str">
        <f>+IF(C19="","Compilare Partita IVA (senza zeri iniziali)","")</f>
        <v>Compilare Partita IVA (senza zeri iniziali)</v>
      </c>
      <c r="M19" s="22"/>
      <c r="N19" s="219">
        <f>IF(NOT(J19=""),VLOOKUP(J19,ccnl!C2:E82,3,FALSE),"0")</f>
        <v>0</v>
      </c>
      <c r="O19" s="219"/>
      <c r="P19" s="579"/>
      <c r="Q19" s="580"/>
      <c r="R19" s="580"/>
      <c r="S19" s="28"/>
      <c r="T19" s="11"/>
      <c r="U19" s="152"/>
      <c r="V19" s="152"/>
      <c r="W19" s="28"/>
      <c r="X19" s="28"/>
    </row>
    <row r="20" spans="1:24" ht="15">
      <c r="F20" s="573"/>
      <c r="G20" s="573"/>
      <c r="H20" s="573"/>
      <c r="I20" s="573"/>
      <c r="J20" s="573"/>
      <c r="K20" s="573"/>
      <c r="L20" s="574" t="str">
        <f>+IF(LEN(C19)&gt;11,"Partita IVA oltre 11 caratteri?","")</f>
        <v/>
      </c>
      <c r="M20" s="574"/>
      <c r="N20" s="20"/>
      <c r="O20" s="70"/>
      <c r="P20" s="11"/>
      <c r="Q20" s="11"/>
      <c r="R20" s="11"/>
      <c r="S20" s="11"/>
      <c r="T20" s="11"/>
      <c r="U20" s="11"/>
      <c r="V20" s="152"/>
      <c r="W20" s="28"/>
      <c r="X20" s="28"/>
    </row>
    <row r="21" spans="1:24" ht="15">
      <c r="A21" s="581" t="s">
        <v>10</v>
      </c>
      <c r="B21" s="581"/>
      <c r="C21" s="581"/>
      <c r="D21" s="581"/>
      <c r="E21" s="581"/>
      <c r="F21" s="581"/>
      <c r="G21" s="20"/>
      <c r="H21" s="26" t="s">
        <v>11</v>
      </c>
      <c r="I21" s="27" t="b">
        <v>0</v>
      </c>
      <c r="J21" s="26" t="s">
        <v>12</v>
      </c>
      <c r="K21" s="27" t="b">
        <v>0</v>
      </c>
      <c r="L21" s="596" t="str">
        <f>IF(P21+Q21&gt;1,"Scegliere una sola opzione","")</f>
        <v/>
      </c>
      <c r="M21" s="597"/>
      <c r="N21" s="220" t="str">
        <f>+IF(I21=TRUE,"1","0")</f>
        <v>0</v>
      </c>
      <c r="O21" s="220" t="str">
        <f>+IF(K21=TRUE,"1","0")</f>
        <v>0</v>
      </c>
      <c r="P21" s="221">
        <f>N21*1</f>
        <v>0</v>
      </c>
      <c r="Q21" s="221">
        <f>O21*1</f>
        <v>0</v>
      </c>
      <c r="R21" s="11"/>
      <c r="S21" s="70"/>
      <c r="T21" s="11"/>
      <c r="U21" s="152"/>
      <c r="V21" s="152"/>
      <c r="W21" s="28"/>
      <c r="X21" s="28"/>
    </row>
    <row r="22" spans="1:24" ht="15">
      <c r="L22" s="6"/>
      <c r="M22" s="16"/>
      <c r="N22" s="20"/>
      <c r="O22" s="70"/>
      <c r="P22" s="70"/>
      <c r="Q22" s="70"/>
      <c r="R22" s="11"/>
      <c r="S22" s="70"/>
      <c r="T22" s="11"/>
      <c r="U22" s="152"/>
      <c r="V22" s="152"/>
      <c r="W22" s="28"/>
      <c r="X22" s="28"/>
    </row>
    <row r="23" spans="1:24" s="70" customFormat="1" ht="18" customHeight="1">
      <c r="A23" s="581" t="s">
        <v>13</v>
      </c>
      <c r="B23" s="598"/>
      <c r="C23" s="598"/>
      <c r="D23" s="598"/>
      <c r="E23" s="598"/>
      <c r="F23" s="598"/>
      <c r="G23" s="598"/>
      <c r="H23" s="598"/>
      <c r="I23" s="12"/>
      <c r="J23" s="20"/>
      <c r="K23" s="20"/>
      <c r="L23" s="477" t="str">
        <f>IF(NOT(N25="1"),IF(NOT(N27="1"),"Compilare A.6",""),IF(NOT(N27="1"),"","Attenzione compilare solo un'opzione!"))</f>
        <v>Compilare A.6</v>
      </c>
      <c r="M23" s="477"/>
      <c r="N23" s="20"/>
      <c r="R23" s="11"/>
      <c r="T23" s="11"/>
      <c r="U23" s="11"/>
      <c r="V23" s="11"/>
      <c r="W23" s="11"/>
      <c r="X23" s="11"/>
    </row>
    <row r="24" spans="1:24" s="70" customFormat="1" ht="18" customHeight="1">
      <c r="A24" s="20"/>
      <c r="B24" s="20"/>
      <c r="C24" s="20"/>
      <c r="D24" s="20"/>
      <c r="E24" s="20"/>
      <c r="F24" s="20"/>
      <c r="G24" s="20"/>
      <c r="H24" s="20"/>
      <c r="I24" s="12"/>
      <c r="J24" s="20"/>
      <c r="K24" s="20"/>
      <c r="L24" s="5"/>
      <c r="M24" s="5"/>
      <c r="N24" s="20"/>
      <c r="P24" s="579"/>
      <c r="Q24" s="478"/>
      <c r="R24" s="478"/>
    </row>
    <row r="25" spans="1:24" ht="15">
      <c r="B25" s="215" t="s">
        <v>14</v>
      </c>
      <c r="C25" s="215"/>
      <c r="D25" s="215"/>
      <c r="E25" s="29" t="b">
        <v>0</v>
      </c>
      <c r="H25" s="20" t="s">
        <v>15</v>
      </c>
      <c r="K25" s="29">
        <v>1</v>
      </c>
      <c r="L25" s="477" t="str">
        <f>IF(N25="1",IF(O25&gt;"0","","Scegliere Provincia sede principale"),IF(O25&gt;"0","Attenzione A.6!",""))</f>
        <v/>
      </c>
      <c r="M25" s="477"/>
      <c r="N25" s="222" t="str">
        <f>+IF(E25=TRUE,"1","0")</f>
        <v>0</v>
      </c>
      <c r="O25" s="222">
        <f>+IF(NOT(K25=""),VLOOKUP(K25,provincia!A1:C112,3,FALSE),"0")</f>
        <v>0</v>
      </c>
      <c r="P25" s="223">
        <f>N25*1</f>
        <v>0</v>
      </c>
    </row>
    <row r="26" spans="1:24" ht="15">
      <c r="B26" s="20"/>
      <c r="C26" s="20"/>
      <c r="D26" s="20"/>
      <c r="E26" s="32"/>
      <c r="H26" s="20"/>
      <c r="K26" s="32"/>
      <c r="L26" s="5"/>
      <c r="M26" s="5"/>
      <c r="N26" s="20"/>
      <c r="O26" s="20"/>
      <c r="P26" s="70"/>
    </row>
    <row r="27" spans="1:24" ht="15">
      <c r="B27" s="215" t="s">
        <v>16</v>
      </c>
      <c r="C27" s="215"/>
      <c r="D27" s="20"/>
      <c r="E27" s="27" t="b">
        <v>0</v>
      </c>
      <c r="H27" s="224" t="s">
        <v>15</v>
      </c>
      <c r="K27" s="29">
        <v>1</v>
      </c>
      <c r="L27" s="477" t="str">
        <f>IF(N27="1",IF(O27&gt;"0","","Scegliere Provincia unità locale"),IF(O27&gt;"0","Attenzione A.6!",""))</f>
        <v/>
      </c>
      <c r="M27" s="517"/>
      <c r="N27" s="222" t="str">
        <f>+IF(E27=TRUE,"1","0")</f>
        <v>0</v>
      </c>
      <c r="O27" s="222">
        <f>IF(NOT(K27=""),VLOOKUP(K27,provincia!A1:C112,3,FALSE),"0")</f>
        <v>0</v>
      </c>
      <c r="P27" s="223">
        <f>N27*1</f>
        <v>0</v>
      </c>
    </row>
    <row r="28" spans="1:24" ht="15"/>
    <row r="29" spans="1:24" ht="15"/>
    <row r="30" spans="1:24" s="70" customFormat="1" ht="18">
      <c r="A30" s="588"/>
      <c r="B30" s="588"/>
      <c r="C30" s="588"/>
      <c r="D30" s="588"/>
      <c r="E30" s="588"/>
      <c r="F30" s="588"/>
      <c r="G30" s="588"/>
      <c r="H30" s="588"/>
      <c r="I30" s="588"/>
      <c r="J30" s="588"/>
      <c r="K30" s="588"/>
      <c r="L30" s="209"/>
      <c r="M30" s="210"/>
      <c r="N30" s="7"/>
      <c r="O30" s="218"/>
      <c r="R30" s="11"/>
    </row>
    <row r="31" spans="1:24" s="226" customFormat="1" ht="36" customHeight="1">
      <c r="A31" s="589" t="s">
        <v>17</v>
      </c>
      <c r="B31" s="589"/>
      <c r="C31" s="589"/>
      <c r="D31" s="589"/>
      <c r="E31" s="589"/>
      <c r="F31" s="589"/>
      <c r="G31" s="589"/>
      <c r="H31" s="589"/>
      <c r="I31" s="589"/>
      <c r="J31" s="589"/>
      <c r="K31" s="589"/>
      <c r="L31" s="33"/>
      <c r="M31" s="33"/>
      <c r="N31" s="225"/>
      <c r="R31" s="227"/>
    </row>
    <row r="32" spans="1:24" s="70" customFormat="1" ht="18" customHeight="1">
      <c r="A32" s="7"/>
      <c r="B32" s="7"/>
      <c r="C32" s="7"/>
      <c r="D32" s="7"/>
      <c r="E32" s="7"/>
      <c r="F32" s="7"/>
      <c r="G32" s="7"/>
      <c r="H32" s="7"/>
      <c r="I32" s="12"/>
      <c r="J32" s="7"/>
      <c r="K32" s="7"/>
      <c r="L32" s="5"/>
      <c r="M32" s="5"/>
      <c r="N32" s="7"/>
      <c r="O32" s="218"/>
      <c r="R32" s="11"/>
    </row>
    <row r="33" spans="1:18" s="70" customFormat="1" ht="18" customHeight="1">
      <c r="A33" s="500" t="s">
        <v>18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"/>
      <c r="M33" s="5"/>
      <c r="N33" s="20"/>
      <c r="R33" s="11"/>
    </row>
    <row r="34" spans="1:18" s="70" customFormat="1" ht="18" customHeight="1">
      <c r="A34" s="7"/>
      <c r="B34" s="7"/>
      <c r="C34" s="7"/>
      <c r="D34" s="7"/>
      <c r="E34" s="7"/>
      <c r="F34" s="7"/>
      <c r="G34" s="7"/>
      <c r="H34" s="7"/>
      <c r="I34" s="12"/>
      <c r="J34" s="7"/>
      <c r="K34" s="7"/>
      <c r="L34" s="5"/>
      <c r="M34" s="5"/>
      <c r="N34" s="7"/>
      <c r="O34" s="218"/>
      <c r="R34" s="11"/>
    </row>
    <row r="35" spans="1:18" s="70" customFormat="1" ht="18" customHeight="1">
      <c r="A35" s="501"/>
      <c r="B35" s="501"/>
      <c r="C35" s="502"/>
      <c r="D35" s="538" t="s">
        <v>622</v>
      </c>
      <c r="E35" s="539"/>
      <c r="F35" s="539"/>
      <c r="G35" s="606"/>
      <c r="H35" s="538" t="s">
        <v>641</v>
      </c>
      <c r="I35" s="539" t="b">
        <v>0</v>
      </c>
      <c r="J35" s="539"/>
      <c r="K35" s="539" t="b">
        <v>1</v>
      </c>
      <c r="L35" s="5"/>
      <c r="M35" s="5"/>
      <c r="N35" s="20"/>
      <c r="R35" s="11"/>
    </row>
    <row r="36" spans="1:18" s="70" customFormat="1" ht="18" customHeight="1">
      <c r="A36" s="503"/>
      <c r="B36" s="503"/>
      <c r="C36" s="504"/>
      <c r="D36" s="607" t="s">
        <v>19</v>
      </c>
      <c r="E36" s="608"/>
      <c r="F36" s="503" t="s">
        <v>20</v>
      </c>
      <c r="G36" s="504"/>
      <c r="H36" s="607" t="s">
        <v>19</v>
      </c>
      <c r="I36" s="608"/>
      <c r="J36" s="503" t="s">
        <v>20</v>
      </c>
      <c r="K36" s="503"/>
      <c r="L36" s="5"/>
      <c r="M36" s="5"/>
      <c r="N36" s="20"/>
      <c r="R36" s="11"/>
    </row>
    <row r="37" spans="1:18" s="70" customFormat="1" ht="18" customHeight="1">
      <c r="A37" s="599" t="s">
        <v>21</v>
      </c>
      <c r="B37" s="599"/>
      <c r="C37" s="599"/>
      <c r="D37" s="601"/>
      <c r="E37" s="602"/>
      <c r="F37" s="603"/>
      <c r="G37" s="604"/>
      <c r="H37" s="601"/>
      <c r="I37" s="602"/>
      <c r="J37" s="605"/>
      <c r="K37" s="605"/>
      <c r="L37" s="5"/>
      <c r="M37" s="5"/>
      <c r="N37" s="20"/>
      <c r="R37" s="11"/>
    </row>
    <row r="38" spans="1:18" s="70" customFormat="1" ht="18" customHeight="1">
      <c r="A38" s="439" t="s">
        <v>22</v>
      </c>
      <c r="B38" s="439"/>
      <c r="C38" s="439"/>
      <c r="D38" s="575"/>
      <c r="E38" s="576"/>
      <c r="F38" s="577"/>
      <c r="G38" s="578"/>
      <c r="H38" s="575"/>
      <c r="I38" s="576"/>
      <c r="J38" s="577"/>
      <c r="K38" s="577"/>
      <c r="L38" s="34"/>
      <c r="M38" s="34"/>
      <c r="N38" s="20"/>
      <c r="R38" s="11"/>
    </row>
    <row r="39" spans="1:18" s="70" customFormat="1" ht="18" customHeight="1">
      <c r="A39" s="536" t="s">
        <v>686</v>
      </c>
      <c r="B39" s="536"/>
      <c r="C39" s="537"/>
      <c r="D39" s="590">
        <f>+SUM(D37:E38)</f>
        <v>0</v>
      </c>
      <c r="E39" s="591"/>
      <c r="F39" s="592">
        <f>+SUM(F37:G38)</f>
        <v>0</v>
      </c>
      <c r="G39" s="593"/>
      <c r="H39" s="590">
        <f>+SUM(H37:I38)</f>
        <v>0</v>
      </c>
      <c r="I39" s="594"/>
      <c r="J39" s="592">
        <f>+SUM(J37:K38)</f>
        <v>0</v>
      </c>
      <c r="K39" s="591"/>
      <c r="L39" s="34"/>
      <c r="M39" s="34"/>
      <c r="N39" s="20"/>
      <c r="R39" s="11"/>
    </row>
    <row r="40" spans="1:18" s="70" customFormat="1" ht="18" customHeight="1">
      <c r="A40" s="554" t="s">
        <v>23</v>
      </c>
      <c r="B40" s="554"/>
      <c r="C40" s="554"/>
      <c r="D40" s="555"/>
      <c r="E40" s="556"/>
      <c r="F40" s="557"/>
      <c r="G40" s="558"/>
      <c r="H40" s="555"/>
      <c r="I40" s="556"/>
      <c r="J40" s="557"/>
      <c r="K40" s="557"/>
      <c r="L40" s="34"/>
      <c r="M40" s="34"/>
      <c r="N40" s="20"/>
      <c r="R40" s="11"/>
    </row>
    <row r="41" spans="1:18" s="70" customFormat="1" ht="18" customHeight="1">
      <c r="A41" s="559" t="s">
        <v>24</v>
      </c>
      <c r="B41" s="559"/>
      <c r="C41" s="560"/>
      <c r="D41" s="555"/>
      <c r="E41" s="556"/>
      <c r="F41" s="557"/>
      <c r="G41" s="558"/>
      <c r="H41" s="555"/>
      <c r="I41" s="556"/>
      <c r="J41" s="557"/>
      <c r="K41" s="557"/>
      <c r="L41" s="34"/>
      <c r="M41" s="34"/>
      <c r="N41" s="20"/>
      <c r="R41" s="11"/>
    </row>
    <row r="42" spans="1:18" s="70" customFormat="1" ht="18" customHeight="1">
      <c r="A42" s="561" t="s">
        <v>25</v>
      </c>
      <c r="B42" s="561"/>
      <c r="C42" s="561"/>
      <c r="D42" s="562"/>
      <c r="E42" s="563"/>
      <c r="F42" s="564"/>
      <c r="G42" s="565"/>
      <c r="H42" s="562"/>
      <c r="I42" s="563"/>
      <c r="J42" s="564"/>
      <c r="K42" s="564"/>
      <c r="L42" s="534"/>
      <c r="M42" s="534"/>
      <c r="N42" s="20"/>
      <c r="R42" s="11"/>
    </row>
    <row r="43" spans="1:18" s="70" customFormat="1" ht="18" customHeight="1">
      <c r="A43" s="566" t="s">
        <v>688</v>
      </c>
      <c r="B43" s="566"/>
      <c r="C43" s="567"/>
      <c r="D43" s="568">
        <f>D39+SUM(D40:E42)</f>
        <v>0</v>
      </c>
      <c r="E43" s="569"/>
      <c r="F43" s="570">
        <f>F39+SUM(F40:G42)</f>
        <v>0</v>
      </c>
      <c r="G43" s="571"/>
      <c r="H43" s="568">
        <f>H39+SUM(H40:I42)</f>
        <v>0</v>
      </c>
      <c r="I43" s="569"/>
      <c r="J43" s="570">
        <f>J39+SUM(J40:K42)</f>
        <v>0</v>
      </c>
      <c r="K43" s="572"/>
      <c r="L43" s="552"/>
      <c r="M43" s="553"/>
      <c r="N43" s="20"/>
      <c r="R43" s="11"/>
    </row>
    <row r="44" spans="1:18" s="70" customFormat="1" ht="18" customHeight="1">
      <c r="A44" s="7"/>
      <c r="B44" s="7"/>
      <c r="C44" s="7"/>
      <c r="D44" s="7"/>
      <c r="E44" s="7"/>
      <c r="F44" s="7"/>
      <c r="G44" s="7"/>
      <c r="H44" s="7"/>
      <c r="I44" s="12"/>
      <c r="J44" s="7"/>
      <c r="K44" s="7"/>
      <c r="L44" s="6"/>
      <c r="M44" s="6"/>
      <c r="N44" s="7"/>
      <c r="O44" s="218"/>
      <c r="R44" s="11"/>
    </row>
    <row r="45" spans="1:18" s="70" customFormat="1" ht="18" customHeight="1">
      <c r="A45" s="7"/>
      <c r="B45" s="7"/>
      <c r="C45" s="7"/>
      <c r="D45" s="7"/>
      <c r="E45" s="7"/>
      <c r="F45" s="7"/>
      <c r="G45" s="7"/>
      <c r="H45" s="7"/>
      <c r="I45" s="12"/>
      <c r="J45" s="7"/>
      <c r="K45" s="7"/>
      <c r="L45" s="5"/>
      <c r="M45" s="5"/>
      <c r="N45" s="7"/>
      <c r="O45" s="218"/>
      <c r="R45" s="11"/>
    </row>
    <row r="46" spans="1:18" s="70" customFormat="1" ht="18" customHeight="1">
      <c r="A46" s="500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"/>
      <c r="M46" s="5"/>
      <c r="N46" s="7"/>
      <c r="O46" s="218"/>
      <c r="R46" s="11"/>
    </row>
    <row r="47" spans="1:18" s="70" customFormat="1" ht="18" customHeight="1">
      <c r="A47" s="500" t="s">
        <v>685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"/>
      <c r="M47" s="5"/>
      <c r="N47" s="7"/>
      <c r="O47" s="218"/>
      <c r="R47" s="11"/>
    </row>
    <row r="48" spans="1:18" s="70" customFormat="1" ht="18" customHeight="1">
      <c r="A48" s="7"/>
      <c r="B48" s="7"/>
      <c r="C48" s="7"/>
      <c r="D48" s="7"/>
      <c r="E48" s="7"/>
      <c r="F48" s="7"/>
      <c r="G48" s="7"/>
      <c r="H48" s="7"/>
      <c r="I48" s="12"/>
      <c r="J48" s="7"/>
      <c r="K48" s="7"/>
      <c r="L48" s="5"/>
      <c r="M48" s="5"/>
      <c r="N48" s="7"/>
      <c r="O48" s="218"/>
      <c r="R48" s="11"/>
    </row>
    <row r="49" spans="1:26" s="70" customFormat="1" ht="22.5" customHeight="1">
      <c r="A49" s="548" t="s">
        <v>687</v>
      </c>
      <c r="B49" s="548"/>
      <c r="C49" s="549"/>
      <c r="D49" s="538" t="s">
        <v>622</v>
      </c>
      <c r="E49" s="539"/>
      <c r="F49" s="539"/>
      <c r="G49" s="539"/>
      <c r="H49" s="538" t="s">
        <v>641</v>
      </c>
      <c r="I49" s="539"/>
      <c r="J49" s="539"/>
      <c r="K49" s="539"/>
      <c r="L49" s="5"/>
      <c r="M49" s="5"/>
      <c r="N49" s="20"/>
      <c r="R49" s="11"/>
    </row>
    <row r="50" spans="1:26" s="70" customFormat="1" ht="30" customHeight="1">
      <c r="A50" s="550"/>
      <c r="B50" s="550"/>
      <c r="C50" s="551"/>
      <c r="D50" s="213" t="s">
        <v>19</v>
      </c>
      <c r="E50" s="35" t="s">
        <v>26</v>
      </c>
      <c r="F50" s="213" t="s">
        <v>20</v>
      </c>
      <c r="G50" s="36" t="s">
        <v>26</v>
      </c>
      <c r="H50" s="37" t="s">
        <v>19</v>
      </c>
      <c r="I50" s="35" t="s">
        <v>26</v>
      </c>
      <c r="J50" s="213" t="s">
        <v>20</v>
      </c>
      <c r="K50" s="38" t="s">
        <v>26</v>
      </c>
      <c r="L50" s="5"/>
      <c r="M50" s="5"/>
      <c r="N50" s="20"/>
      <c r="R50" s="11"/>
    </row>
    <row r="51" spans="1:26" s="70" customFormat="1" ht="18" customHeight="1">
      <c r="A51" s="39" t="s">
        <v>27</v>
      </c>
      <c r="B51" s="39"/>
      <c r="C51" s="40"/>
      <c r="D51" s="41"/>
      <c r="E51" s="41"/>
      <c r="F51" s="41"/>
      <c r="G51" s="42"/>
      <c r="H51" s="43"/>
      <c r="I51" s="41"/>
      <c r="J51" s="41"/>
      <c r="K51" s="44"/>
      <c r="L51" s="209" t="str">
        <f>IF(D39&gt;0,IF(D56&gt;0,IF(AND(D39=D56,D38=E56),"","Attenzione Maschi 2018 in B.1!"),"Compilare Maschi 2018 in B.2"),IF(AND(D39=D56,D38=E56),"","Attenzione Maschi 2018 in B.1!"))</f>
        <v/>
      </c>
      <c r="M51" s="210"/>
      <c r="N51" s="20"/>
      <c r="R51" s="11"/>
    </row>
    <row r="52" spans="1:26" s="70" customFormat="1" ht="18" customHeight="1">
      <c r="A52" s="45" t="s">
        <v>28</v>
      </c>
      <c r="B52" s="45"/>
      <c r="C52" s="46"/>
      <c r="D52" s="41"/>
      <c r="E52" s="41"/>
      <c r="F52" s="41"/>
      <c r="G52" s="42"/>
      <c r="H52" s="43"/>
      <c r="I52" s="41"/>
      <c r="J52" s="41"/>
      <c r="K52" s="44"/>
      <c r="L52" s="477" t="str">
        <f>IF(F39&gt;0, IF(F56&gt;0,IF(AND(F39=F56,F38=G56),"","Attenzione Femmine 2018 in B.1!"),"Compilare Femmine 2018 in B.2"),IF(AND(F39=F56,F38=G56),"","Attenzione Femmine 2018 in B.1!"))</f>
        <v/>
      </c>
      <c r="M52" s="526"/>
      <c r="N52" s="20"/>
      <c r="R52" s="11"/>
    </row>
    <row r="53" spans="1:26" s="70" customFormat="1" ht="18" customHeight="1">
      <c r="A53" s="45" t="s">
        <v>29</v>
      </c>
      <c r="B53" s="45"/>
      <c r="C53" s="46"/>
      <c r="D53" s="41"/>
      <c r="E53" s="41"/>
      <c r="F53" s="41"/>
      <c r="G53" s="42"/>
      <c r="H53" s="43"/>
      <c r="I53" s="41"/>
      <c r="J53" s="41"/>
      <c r="K53" s="44"/>
      <c r="L53" s="477" t="str">
        <f>IF((D38+F38)&gt;0,IF((E56+G56)&gt;0,IF((E56+G56)=(D38+F38),"","Attenzione part-time 2018 in B.2!"),"Compilare part-time 2018 in B.2"),IF((E56+G56)=(D38+F38),"","Attenzione part-time 2018 in B.2!"))</f>
        <v/>
      </c>
      <c r="M53" s="526"/>
      <c r="N53" s="20"/>
      <c r="R53" s="11"/>
    </row>
    <row r="54" spans="1:26" s="70" customFormat="1" ht="18" customHeight="1">
      <c r="A54" s="45" t="s">
        <v>30</v>
      </c>
      <c r="B54" s="45"/>
      <c r="C54" s="46"/>
      <c r="D54" s="41"/>
      <c r="E54" s="41"/>
      <c r="F54" s="41"/>
      <c r="G54" s="42"/>
      <c r="H54" s="43"/>
      <c r="I54" s="41"/>
      <c r="J54" s="41"/>
      <c r="K54" s="44"/>
      <c r="L54" s="477" t="str">
        <f>IF(H39&gt;0, IF(H56&gt;0,IF(AND(H39=H56,H38=I56),"","Attenzione Maschi 2019 in B.1!"),"Compilare Maschi 2019 in B.2"),IF(AND(H39=H56,H38=I56),"","Attenzione Maschi 2019 in B.1!"))</f>
        <v/>
      </c>
      <c r="M54" s="526"/>
      <c r="N54" s="228"/>
      <c r="O54" s="228"/>
      <c r="P54" s="228"/>
      <c r="Q54" s="228"/>
      <c r="R54" s="228"/>
      <c r="S54" s="228"/>
      <c r="T54" s="228"/>
      <c r="U54" s="228"/>
      <c r="V54" s="11"/>
      <c r="W54" s="11"/>
      <c r="X54" s="11"/>
      <c r="Y54" s="11"/>
      <c r="Z54" s="11"/>
    </row>
    <row r="55" spans="1:26" s="70" customFormat="1" ht="18" customHeight="1">
      <c r="A55" s="45" t="s">
        <v>31</v>
      </c>
      <c r="B55" s="45"/>
      <c r="C55" s="46"/>
      <c r="D55" s="41"/>
      <c r="E55" s="41"/>
      <c r="F55" s="41"/>
      <c r="G55" s="42"/>
      <c r="H55" s="43"/>
      <c r="I55" s="41"/>
      <c r="J55" s="41"/>
      <c r="K55" s="44"/>
      <c r="L55" s="477" t="str">
        <f>IF(J39&gt;0, IF(J56&gt;0,IF(AND(J39=J56,J38=K56),"","Attenzione Femmine 2019 in B.1!"),"Compilare Femmine 2019 in B.2"),IF(AND(J39=J56,J38=K56),"","Attenzione Femmine 2019 in B.1!"))</f>
        <v/>
      </c>
      <c r="M55" s="526"/>
      <c r="N55" s="12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70" customFormat="1" ht="18" customHeight="1">
      <c r="A56" s="536" t="s">
        <v>686</v>
      </c>
      <c r="B56" s="536"/>
      <c r="C56" s="537"/>
      <c r="D56" s="363">
        <f t="shared" ref="D56:J56" si="0">+SUM(D51:D55)</f>
        <v>0</v>
      </c>
      <c r="E56" s="47">
        <f t="shared" si="0"/>
        <v>0</v>
      </c>
      <c r="F56" s="363">
        <f t="shared" si="0"/>
        <v>0</v>
      </c>
      <c r="G56" s="47">
        <f t="shared" si="0"/>
        <v>0</v>
      </c>
      <c r="H56" s="363">
        <f t="shared" si="0"/>
        <v>0</v>
      </c>
      <c r="I56" s="47">
        <f>+SUM(I51:I55)</f>
        <v>0</v>
      </c>
      <c r="J56" s="363">
        <f t="shared" si="0"/>
        <v>0</v>
      </c>
      <c r="K56" s="48">
        <f>+SUM(K51:K55)</f>
        <v>0</v>
      </c>
      <c r="L56" s="477" t="str">
        <f>IF((H38+J38)&gt;0,IF((I56+K56)&gt;0,IF((I56+K56)=(H38+J38),"","Attenzione part-time 2019 in B.2!"),"Compilare part-time 2019 in B.2"),IF((I56+K56)=(H38+J38),"","Attenzione part-time 2019 in B.2!"))</f>
        <v/>
      </c>
      <c r="M56" s="477"/>
      <c r="N56" s="12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3.45" customHeight="1"/>
    <row r="58" spans="1:26" ht="23.45" customHeight="1"/>
    <row r="59" spans="1:26" s="70" customFormat="1" ht="18" customHeight="1">
      <c r="A59" s="500" t="s">
        <v>642</v>
      </c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163"/>
      <c r="M59" s="83"/>
      <c r="N59" s="229"/>
      <c r="O59" s="230"/>
      <c r="P59" s="231"/>
      <c r="Q59" s="231"/>
      <c r="R59" s="232"/>
      <c r="S59" s="231"/>
      <c r="T59" s="231"/>
      <c r="U59" s="231"/>
      <c r="V59" s="231"/>
    </row>
    <row r="60" spans="1:26" ht="25.9" customHeight="1">
      <c r="B60" s="149" t="s">
        <v>634</v>
      </c>
      <c r="I60" s="389"/>
      <c r="J60" s="390"/>
      <c r="K60" s="165"/>
    </row>
    <row r="61" spans="1:26" ht="12.6" customHeight="1">
      <c r="B61" s="149"/>
      <c r="I61" s="166"/>
      <c r="J61" s="166"/>
      <c r="K61" s="165"/>
      <c r="L61" s="155"/>
      <c r="M61" s="155"/>
    </row>
    <row r="62" spans="1:26" ht="21.6" customHeight="1">
      <c r="B62" s="149" t="s">
        <v>635</v>
      </c>
      <c r="C62" s="31"/>
      <c r="D62" s="31"/>
      <c r="E62" s="31"/>
      <c r="F62" s="31"/>
      <c r="G62" s="31"/>
      <c r="H62" s="31"/>
      <c r="I62" s="389"/>
      <c r="J62" s="390"/>
      <c r="L62" s="534" t="str">
        <f>IF((I60+I62)&gt;0, IF((H43+J43-D43-F43)=(I60-I62),"","Attenzione: dati non coerenti con B.1"),"")</f>
        <v/>
      </c>
      <c r="M62" s="534"/>
    </row>
    <row r="63" spans="1:26" ht="6" customHeight="1">
      <c r="B63" s="149"/>
      <c r="C63" s="31"/>
      <c r="D63" s="31"/>
      <c r="E63" s="31"/>
      <c r="F63" s="31"/>
      <c r="G63" s="31"/>
      <c r="H63" s="31"/>
      <c r="I63" s="233"/>
      <c r="J63" s="166"/>
      <c r="L63" s="203"/>
      <c r="M63" s="203"/>
    </row>
    <row r="64" spans="1:26" ht="21" customHeight="1">
      <c r="B64" s="149"/>
      <c r="C64" s="149" t="s">
        <v>639</v>
      </c>
      <c r="D64" s="80"/>
      <c r="E64" s="31"/>
      <c r="F64" s="31"/>
      <c r="G64" s="31"/>
      <c r="H64" s="31"/>
      <c r="I64" s="389"/>
      <c r="J64" s="390"/>
      <c r="L64" s="535" t="str">
        <f>IF((I60+I62)&gt;0, IF(I64&lt;=I62,"","Attenzione: dati non coerenti con dipendenti cessati!"),"")</f>
        <v/>
      </c>
      <c r="M64" s="535"/>
    </row>
    <row r="65" spans="1:18" ht="23.45" customHeight="1">
      <c r="B65" s="149"/>
      <c r="C65" s="80"/>
      <c r="D65" s="80"/>
      <c r="E65" s="31"/>
      <c r="F65" s="31"/>
      <c r="G65" s="31"/>
      <c r="H65" s="31"/>
      <c r="I65" s="233"/>
      <c r="J65" s="166"/>
      <c r="K65" s="30"/>
    </row>
    <row r="66" spans="1:18" ht="29.45" customHeight="1">
      <c r="A66" s="156" t="s">
        <v>643</v>
      </c>
      <c r="B66" s="157"/>
      <c r="C66" s="157"/>
      <c r="D66" s="167"/>
      <c r="E66" s="157"/>
      <c r="F66" s="157"/>
      <c r="G66" s="152"/>
      <c r="H66" s="152"/>
      <c r="I66" s="162" t="str">
        <f>IF(ISERROR((I60+I62)/(D43+F43)),"",(I60+I62)/(D43+F43))</f>
        <v/>
      </c>
    </row>
    <row r="67" spans="1:18" s="28" customFormat="1" ht="23.45" customHeight="1">
      <c r="A67" s="153"/>
      <c r="B67" s="152"/>
      <c r="C67" s="152"/>
      <c r="E67" s="152"/>
      <c r="F67" s="152"/>
      <c r="G67" s="152"/>
      <c r="H67" s="152"/>
      <c r="I67" s="152"/>
      <c r="J67" s="152"/>
      <c r="L67" s="155"/>
      <c r="M67" s="155"/>
      <c r="N67" s="155"/>
      <c r="O67" s="155"/>
      <c r="P67" s="155"/>
      <c r="Q67" s="155"/>
      <c r="R67" s="155"/>
    </row>
    <row r="68" spans="1:18" ht="23.45" customHeight="1">
      <c r="A68" s="500" t="s">
        <v>674</v>
      </c>
      <c r="B68" s="500"/>
      <c r="C68" s="500"/>
      <c r="D68" s="500"/>
      <c r="E68" s="500"/>
      <c r="F68" s="500"/>
      <c r="G68" s="500"/>
      <c r="H68" s="500"/>
      <c r="I68" s="500"/>
      <c r="J68" s="500"/>
      <c r="K68" s="500"/>
    </row>
    <row r="69" spans="1:18" ht="23.45" customHeight="1">
      <c r="B69" s="192" t="s">
        <v>663</v>
      </c>
      <c r="C69" s="194"/>
      <c r="D69" s="194"/>
      <c r="E69" s="194"/>
      <c r="H69" s="81"/>
    </row>
    <row r="70" spans="1:18" ht="23.45" customHeight="1">
      <c r="A70" s="26" t="s">
        <v>11</v>
      </c>
      <c r="B70" s="27" t="b">
        <v>0</v>
      </c>
      <c r="C70" s="26" t="s">
        <v>12</v>
      </c>
      <c r="D70" s="27" t="b">
        <v>0</v>
      </c>
      <c r="E70" s="369" t="s">
        <v>623</v>
      </c>
      <c r="F70" s="364"/>
      <c r="G70" s="169"/>
      <c r="H70" s="81"/>
      <c r="I70" s="370" t="str">
        <f>IF(P70+Q70&gt;1,"Scegliere una sola opzione",IF(AND(Q70=1,F70=0),"Indicare il numero di lavoratori somministrati",""))</f>
        <v/>
      </c>
      <c r="L70" s="160"/>
      <c r="N70" s="9" t="str">
        <f>+IF(B70=TRUE,"1","0")</f>
        <v>0</v>
      </c>
      <c r="O70" s="9" t="str">
        <f>+IF(D70=TRUE,"1","0")</f>
        <v>0</v>
      </c>
      <c r="P70" s="223">
        <f>N70*1</f>
        <v>0</v>
      </c>
      <c r="Q70" s="223">
        <f>O70*1</f>
        <v>0</v>
      </c>
    </row>
    <row r="71" spans="1:18" ht="14.45" customHeight="1">
      <c r="C71" s="26"/>
      <c r="D71" s="168"/>
      <c r="E71" s="26"/>
      <c r="F71" s="170"/>
      <c r="G71" s="166"/>
      <c r="I71" s="368"/>
    </row>
    <row r="72" spans="1:18" ht="23.45" customHeight="1">
      <c r="A72" s="149"/>
      <c r="B72" s="192" t="s">
        <v>645</v>
      </c>
      <c r="C72" s="193"/>
      <c r="D72" s="193"/>
      <c r="E72" s="164"/>
      <c r="F72" s="166"/>
      <c r="I72" s="368"/>
    </row>
    <row r="73" spans="1:18" ht="26.45" customHeight="1">
      <c r="A73" s="26" t="s">
        <v>11</v>
      </c>
      <c r="B73" s="27" t="b">
        <v>0</v>
      </c>
      <c r="C73" s="26" t="s">
        <v>12</v>
      </c>
      <c r="D73" s="27" t="b">
        <v>0</v>
      </c>
      <c r="E73" s="369" t="s">
        <v>623</v>
      </c>
      <c r="F73" s="161"/>
      <c r="G73" s="169"/>
      <c r="I73" s="370" t="str">
        <f>IF(P73+Q73&gt;1,"Scegliere una sola opzione",IF(AND(Q73=1,F73=0),"Indicare il numero di lavoratori somministrati",""))</f>
        <v/>
      </c>
      <c r="L73" s="160"/>
      <c r="N73" s="9" t="str">
        <f>+IF(B73=TRUE,"1","0")</f>
        <v>0</v>
      </c>
      <c r="O73" s="9" t="str">
        <f>+IF(D73=TRUE,"1","0")</f>
        <v>0</v>
      </c>
      <c r="P73" s="223">
        <f>N73*1</f>
        <v>0</v>
      </c>
      <c r="Q73" s="223">
        <f>O73*1</f>
        <v>0</v>
      </c>
    </row>
    <row r="74" spans="1:18" ht="23.45" customHeight="1">
      <c r="A74" s="150"/>
      <c r="B74" s="168"/>
      <c r="C74" s="26"/>
      <c r="D74" s="168"/>
      <c r="E74" s="26"/>
      <c r="F74" s="166"/>
      <c r="G74" s="166"/>
    </row>
    <row r="75" spans="1:18" s="28" customFormat="1" ht="23.45" customHeight="1">
      <c r="A75" s="158"/>
      <c r="B75" s="168"/>
      <c r="C75" s="159"/>
      <c r="D75" s="168"/>
      <c r="E75" s="159"/>
      <c r="F75" s="171"/>
      <c r="G75" s="172"/>
      <c r="L75" s="25"/>
      <c r="M75" s="25"/>
      <c r="N75" s="25"/>
      <c r="O75" s="219"/>
      <c r="P75" s="11"/>
      <c r="Q75" s="11"/>
      <c r="R75" s="155"/>
    </row>
    <row r="76" spans="1:18" s="28" customFormat="1" ht="29.25" customHeight="1">
      <c r="A76" s="499" t="s">
        <v>675</v>
      </c>
      <c r="B76" s="499"/>
      <c r="C76" s="499"/>
      <c r="D76" s="499"/>
      <c r="E76" s="499"/>
      <c r="F76" s="499"/>
      <c r="G76" s="499"/>
      <c r="H76" s="499"/>
      <c r="I76" s="499"/>
      <c r="J76" s="499"/>
      <c r="L76" s="25"/>
      <c r="M76" s="234"/>
      <c r="N76" s="234"/>
      <c r="O76" s="219"/>
      <c r="P76" s="11"/>
      <c r="Q76" s="11"/>
      <c r="R76" s="155"/>
    </row>
    <row r="77" spans="1:18" s="28" customFormat="1" ht="23.45" customHeight="1">
      <c r="A77" s="183"/>
      <c r="B77" s="149" t="s">
        <v>646</v>
      </c>
      <c r="C77" s="183"/>
      <c r="D77" s="183"/>
      <c r="E77" s="183"/>
      <c r="F77" s="183"/>
      <c r="G77" s="183"/>
      <c r="H77" s="183"/>
      <c r="I77" s="27" t="b">
        <v>0</v>
      </c>
      <c r="L77" s="25"/>
      <c r="M77" s="234"/>
      <c r="N77" s="234"/>
      <c r="O77" s="9" t="str">
        <f t="shared" ref="O77:O83" si="1">+IF(I77=TRUE,"1","0")</f>
        <v>0</v>
      </c>
      <c r="P77" s="223">
        <f t="shared" ref="P77:P83" si="2">O77*1</f>
        <v>0</v>
      </c>
      <c r="Q77" s="11"/>
      <c r="R77" s="155"/>
    </row>
    <row r="78" spans="1:18" s="28" customFormat="1" ht="23.45" customHeight="1">
      <c r="A78" s="183"/>
      <c r="B78" s="149" t="s">
        <v>711</v>
      </c>
      <c r="C78" s="183"/>
      <c r="D78" s="183"/>
      <c r="E78" s="183"/>
      <c r="F78" s="183"/>
      <c r="G78" s="183"/>
      <c r="H78" s="183"/>
      <c r="I78" s="27" t="b">
        <v>0</v>
      </c>
      <c r="L78" s="25"/>
      <c r="M78" s="234"/>
      <c r="N78" s="234"/>
      <c r="O78" s="9" t="str">
        <f t="shared" si="1"/>
        <v>0</v>
      </c>
      <c r="P78" s="223">
        <f t="shared" si="2"/>
        <v>0</v>
      </c>
      <c r="Q78" s="11"/>
      <c r="R78" s="155"/>
    </row>
    <row r="79" spans="1:18" s="28" customFormat="1" ht="23.45" customHeight="1">
      <c r="B79" s="149" t="s">
        <v>624</v>
      </c>
      <c r="D79" s="168"/>
      <c r="E79" s="159"/>
      <c r="F79" s="171"/>
      <c r="G79" s="172"/>
      <c r="I79" s="27" t="b">
        <v>0</v>
      </c>
      <c r="L79" s="235"/>
      <c r="M79" s="234"/>
      <c r="N79" s="234"/>
      <c r="O79" s="9" t="str">
        <f t="shared" si="1"/>
        <v>0</v>
      </c>
      <c r="P79" s="223">
        <f t="shared" si="2"/>
        <v>0</v>
      </c>
      <c r="Q79" s="11"/>
      <c r="R79" s="155"/>
    </row>
    <row r="80" spans="1:18" s="28" customFormat="1" ht="23.45" customHeight="1">
      <c r="B80" s="149" t="s">
        <v>627</v>
      </c>
      <c r="D80" s="168"/>
      <c r="E80" s="159"/>
      <c r="F80" s="171"/>
      <c r="G80" s="172"/>
      <c r="I80" s="27" t="b">
        <v>0</v>
      </c>
      <c r="L80" s="235"/>
      <c r="M80" s="234"/>
      <c r="N80" s="234"/>
      <c r="O80" s="9" t="str">
        <f t="shared" si="1"/>
        <v>0</v>
      </c>
      <c r="P80" s="223">
        <f t="shared" si="2"/>
        <v>0</v>
      </c>
      <c r="Q80" s="11"/>
      <c r="R80" s="155"/>
    </row>
    <row r="81" spans="1:18" s="28" customFormat="1" ht="23.45" customHeight="1">
      <c r="B81" s="149" t="s">
        <v>647</v>
      </c>
      <c r="D81" s="168"/>
      <c r="E81" s="159"/>
      <c r="F81" s="171"/>
      <c r="G81" s="172"/>
      <c r="I81" s="27" t="b">
        <v>0</v>
      </c>
      <c r="L81" s="168"/>
      <c r="M81" s="234"/>
      <c r="N81" s="234"/>
      <c r="O81" s="9" t="str">
        <f t="shared" si="1"/>
        <v>0</v>
      </c>
      <c r="P81" s="223">
        <f t="shared" si="2"/>
        <v>0</v>
      </c>
      <c r="Q81" s="11"/>
      <c r="R81" s="155"/>
    </row>
    <row r="82" spans="1:18" s="28" customFormat="1" ht="23.45" customHeight="1">
      <c r="B82" s="149" t="s">
        <v>625</v>
      </c>
      <c r="D82" s="168"/>
      <c r="E82" s="159"/>
      <c r="F82" s="171"/>
      <c r="G82" s="172"/>
      <c r="I82" s="27" t="b">
        <v>0</v>
      </c>
      <c r="L82" s="235"/>
      <c r="M82" s="234"/>
      <c r="N82" s="234"/>
      <c r="O82" s="9" t="str">
        <f t="shared" si="1"/>
        <v>0</v>
      </c>
      <c r="P82" s="223">
        <f t="shared" si="2"/>
        <v>0</v>
      </c>
      <c r="Q82" s="11"/>
      <c r="R82" s="155"/>
    </row>
    <row r="83" spans="1:18" s="28" customFormat="1" ht="23.45" customHeight="1">
      <c r="B83" s="149" t="s">
        <v>626</v>
      </c>
      <c r="D83" s="168"/>
      <c r="E83" s="159"/>
      <c r="F83" s="171"/>
      <c r="G83" s="172"/>
      <c r="I83" s="27" t="b">
        <v>0</v>
      </c>
      <c r="L83" s="235"/>
      <c r="M83" s="234"/>
      <c r="N83" s="234"/>
      <c r="O83" s="9" t="str">
        <f t="shared" si="1"/>
        <v>0</v>
      </c>
      <c r="P83" s="223">
        <f t="shared" si="2"/>
        <v>0</v>
      </c>
      <c r="Q83" s="11"/>
      <c r="R83" s="155"/>
    </row>
    <row r="84" spans="1:18" s="28" customFormat="1" ht="23.45" customHeight="1">
      <c r="B84" s="149"/>
      <c r="D84" s="168"/>
      <c r="E84" s="159"/>
      <c r="F84" s="171"/>
      <c r="G84" s="172"/>
      <c r="J84" s="168"/>
      <c r="L84" s="235"/>
      <c r="M84" s="234"/>
      <c r="N84" s="234"/>
      <c r="O84" s="9"/>
      <c r="P84" s="223"/>
      <c r="Q84" s="11"/>
      <c r="R84" s="155"/>
    </row>
    <row r="85" spans="1:18" ht="30" customHeight="1">
      <c r="A85" s="433" t="s">
        <v>676</v>
      </c>
      <c r="B85" s="433"/>
      <c r="C85" s="433"/>
      <c r="D85" s="433"/>
      <c r="E85" s="433"/>
      <c r="F85" s="433"/>
      <c r="G85" s="433"/>
      <c r="H85" s="433"/>
      <c r="I85" s="433"/>
      <c r="L85" s="25"/>
      <c r="M85" s="25"/>
      <c r="N85" s="25"/>
      <c r="O85" s="25"/>
      <c r="P85" s="25"/>
      <c r="Q85" s="25"/>
      <c r="R85" s="25"/>
    </row>
    <row r="86" spans="1:18" ht="15">
      <c r="H86" s="26" t="s">
        <v>11</v>
      </c>
      <c r="I86" s="27" t="b">
        <v>0</v>
      </c>
      <c r="J86" s="26" t="s">
        <v>12</v>
      </c>
      <c r="K86" s="27" t="b">
        <v>0</v>
      </c>
      <c r="L86" s="160" t="str">
        <f>IF(P86+Q86&gt;1,"Scegliere una sola opzione","")</f>
        <v/>
      </c>
      <c r="M86" s="25"/>
      <c r="N86" s="9" t="str">
        <f>+IF(I86=TRUE,"1","0")</f>
        <v>0</v>
      </c>
      <c r="O86" s="9" t="str">
        <f>+IF(K86=TRUE,"1","0")</f>
        <v>0</v>
      </c>
      <c r="P86" s="223">
        <f>N86*1</f>
        <v>0</v>
      </c>
      <c r="Q86" s="223">
        <f>O86*1</f>
        <v>0</v>
      </c>
      <c r="R86" s="25"/>
    </row>
    <row r="87" spans="1:18" ht="15">
      <c r="I87" s="25"/>
      <c r="L87" s="25"/>
      <c r="M87" s="25"/>
      <c r="N87" s="25"/>
      <c r="O87" s="25"/>
      <c r="P87" s="25"/>
      <c r="Q87" s="25"/>
      <c r="R87" s="25"/>
    </row>
    <row r="88" spans="1:18" ht="15">
      <c r="I88" s="25"/>
      <c r="L88" s="25"/>
      <c r="M88" s="25"/>
      <c r="N88" s="25"/>
      <c r="O88" s="25"/>
      <c r="P88" s="25"/>
      <c r="Q88" s="25"/>
      <c r="R88" s="25"/>
    </row>
    <row r="89" spans="1:18" ht="30" customHeight="1">
      <c r="A89" s="433" t="s">
        <v>677</v>
      </c>
      <c r="B89" s="433"/>
      <c r="C89" s="433"/>
      <c r="D89" s="433"/>
      <c r="E89" s="433"/>
      <c r="F89" s="433"/>
      <c r="G89" s="433"/>
      <c r="H89" s="433"/>
      <c r="I89" s="433"/>
      <c r="L89" s="25"/>
      <c r="M89" s="25"/>
      <c r="N89" s="25"/>
      <c r="O89" s="25"/>
      <c r="P89" s="25"/>
      <c r="Q89" s="25"/>
      <c r="R89" s="25"/>
    </row>
    <row r="90" spans="1:18" ht="18.600000000000001" customHeight="1">
      <c r="B90" s="149" t="s">
        <v>669</v>
      </c>
      <c r="G90" s="27" t="b">
        <v>0</v>
      </c>
      <c r="I90" s="25"/>
      <c r="L90" s="25"/>
      <c r="M90" s="25"/>
      <c r="N90" s="25"/>
      <c r="O90" s="9" t="str">
        <f>+IF(G90=TRUE,"1","0")</f>
        <v>0</v>
      </c>
      <c r="P90" s="223">
        <f>O90*1</f>
        <v>0</v>
      </c>
      <c r="Q90" s="25"/>
      <c r="R90" s="25"/>
    </row>
    <row r="91" spans="1:18" ht="18.600000000000001" customHeight="1">
      <c r="B91" s="149" t="s">
        <v>670</v>
      </c>
      <c r="G91" s="27" t="b">
        <v>0</v>
      </c>
      <c r="I91" s="25"/>
      <c r="L91" s="25"/>
      <c r="M91" s="25"/>
      <c r="N91" s="25"/>
      <c r="O91" s="9" t="str">
        <f t="shared" ref="O91:O94" si="3">+IF(G91=TRUE,"1","0")</f>
        <v>0</v>
      </c>
      <c r="P91" s="223">
        <f>O91*1</f>
        <v>0</v>
      </c>
      <c r="Q91" s="25"/>
      <c r="R91" s="25"/>
    </row>
    <row r="92" spans="1:18" s="28" customFormat="1" ht="21" customHeight="1">
      <c r="A92" s="25"/>
      <c r="B92" s="149" t="s">
        <v>671</v>
      </c>
      <c r="C92" s="25"/>
      <c r="D92" s="25"/>
      <c r="E92" s="25"/>
      <c r="F92" s="25"/>
      <c r="G92" s="27" t="b">
        <v>0</v>
      </c>
      <c r="H92" s="25"/>
      <c r="I92" s="25"/>
      <c r="J92" s="25"/>
      <c r="K92" s="25"/>
      <c r="L92" s="25"/>
      <c r="M92" s="234"/>
      <c r="N92" s="234"/>
      <c r="O92" s="9" t="str">
        <f t="shared" si="3"/>
        <v>0</v>
      </c>
      <c r="P92" s="223">
        <f>O92*1</f>
        <v>0</v>
      </c>
      <c r="Q92" s="11"/>
      <c r="R92" s="155"/>
    </row>
    <row r="93" spans="1:18" s="28" customFormat="1" ht="23.45" customHeight="1">
      <c r="A93" s="25"/>
      <c r="B93" s="149" t="s">
        <v>672</v>
      </c>
      <c r="C93" s="25"/>
      <c r="D93" s="25"/>
      <c r="E93" s="25"/>
      <c r="F93" s="25"/>
      <c r="G93" s="27" t="b">
        <v>0</v>
      </c>
      <c r="H93" s="25"/>
      <c r="I93" s="25"/>
      <c r="J93" s="25"/>
      <c r="K93" s="25"/>
      <c r="L93" s="25"/>
      <c r="M93" s="234"/>
      <c r="N93" s="234"/>
      <c r="O93" s="9" t="str">
        <f t="shared" si="3"/>
        <v>0</v>
      </c>
      <c r="P93" s="223">
        <f>O93*1</f>
        <v>0</v>
      </c>
      <c r="Q93" s="11"/>
      <c r="R93" s="155"/>
    </row>
    <row r="94" spans="1:18" s="28" customFormat="1" ht="19.899999999999999" customHeight="1">
      <c r="A94" s="25"/>
      <c r="B94" s="149" t="s">
        <v>673</v>
      </c>
      <c r="C94" s="25"/>
      <c r="D94" s="25"/>
      <c r="E94" s="25"/>
      <c r="F94" s="25"/>
      <c r="G94" s="27" t="b">
        <v>0</v>
      </c>
      <c r="H94" s="25"/>
      <c r="I94" s="25"/>
      <c r="J94" s="25"/>
      <c r="K94" s="25"/>
      <c r="L94" s="25"/>
      <c r="M94" s="234"/>
      <c r="N94" s="234"/>
      <c r="O94" s="9" t="str">
        <f t="shared" si="3"/>
        <v>0</v>
      </c>
      <c r="P94" s="223">
        <f>O94*1</f>
        <v>0</v>
      </c>
      <c r="Q94" s="11"/>
      <c r="R94" s="155"/>
    </row>
    <row r="95" spans="1:18" s="28" customFormat="1" ht="23.45" customHeight="1">
      <c r="B95" s="149"/>
      <c r="D95" s="168"/>
      <c r="E95" s="159"/>
      <c r="F95" s="171"/>
      <c r="G95" s="172"/>
      <c r="J95" s="168"/>
      <c r="L95" s="235"/>
      <c r="M95" s="234"/>
      <c r="N95" s="234"/>
      <c r="O95" s="9"/>
      <c r="P95" s="11"/>
      <c r="Q95" s="11"/>
      <c r="R95" s="155"/>
    </row>
    <row r="96" spans="1:18" ht="23.45" customHeight="1">
      <c r="L96" s="25"/>
      <c r="M96" s="25"/>
      <c r="N96" s="25"/>
    </row>
    <row r="97" spans="1:27" s="70" customFormat="1" ht="36" customHeight="1">
      <c r="A97" s="472" t="s">
        <v>32</v>
      </c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5"/>
      <c r="M97" s="5"/>
      <c r="N97" s="20"/>
      <c r="R97" s="11"/>
    </row>
    <row r="98" spans="1:27" s="237" customFormat="1" ht="25.5" customHeight="1">
      <c r="A98" s="527" t="s">
        <v>632</v>
      </c>
      <c r="B98" s="527"/>
      <c r="C98" s="527"/>
      <c r="D98" s="527"/>
      <c r="E98" s="527"/>
      <c r="F98" s="527"/>
      <c r="G98" s="527"/>
      <c r="H98" s="527"/>
      <c r="I98" s="527"/>
      <c r="J98" s="527"/>
      <c r="K98" s="527"/>
      <c r="L98" s="49"/>
      <c r="M98" s="49"/>
      <c r="N98" s="236"/>
      <c r="R98" s="238"/>
    </row>
    <row r="99" spans="1:27" s="237" customFormat="1" ht="18" customHeight="1">
      <c r="A99" s="50"/>
      <c r="B99" s="50"/>
      <c r="C99" s="50"/>
      <c r="D99" s="50"/>
      <c r="E99" s="50"/>
      <c r="F99" s="50"/>
      <c r="G99" s="50"/>
      <c r="H99" s="50"/>
      <c r="I99" s="207"/>
      <c r="J99" s="50"/>
      <c r="K99" s="50"/>
      <c r="L99" s="49"/>
      <c r="M99" s="49"/>
      <c r="N99" s="12"/>
      <c r="O99" s="12"/>
      <c r="P99" s="12"/>
      <c r="Q99" s="12"/>
      <c r="R99" s="12"/>
      <c r="S99" s="12"/>
      <c r="T99" s="12"/>
    </row>
    <row r="100" spans="1:27" s="70" customFormat="1" ht="18" customHeight="1">
      <c r="A100" s="51" t="s">
        <v>630</v>
      </c>
      <c r="B100" s="7"/>
      <c r="C100" s="7"/>
      <c r="D100" s="7"/>
      <c r="E100" s="7"/>
      <c r="F100" s="7"/>
      <c r="G100" s="7"/>
      <c r="H100" s="7"/>
      <c r="I100" s="12"/>
      <c r="J100" s="7"/>
      <c r="K100" s="7"/>
      <c r="L100" s="5"/>
      <c r="M100" s="5"/>
      <c r="N100" s="7"/>
      <c r="O100" s="218"/>
      <c r="R100" s="11"/>
    </row>
    <row r="101" spans="1:27" s="70" customFormat="1" ht="30" customHeight="1">
      <c r="A101" s="528"/>
      <c r="B101" s="528"/>
      <c r="C101" s="528"/>
      <c r="D101" s="528"/>
      <c r="E101" s="528"/>
      <c r="F101" s="528"/>
      <c r="G101" s="529"/>
      <c r="H101" s="530" t="s">
        <v>33</v>
      </c>
      <c r="I101" s="531"/>
      <c r="J101" s="532" t="s">
        <v>31</v>
      </c>
      <c r="K101" s="533"/>
      <c r="L101" s="5"/>
      <c r="M101" s="5"/>
      <c r="N101" s="4" t="s">
        <v>34</v>
      </c>
      <c r="O101" s="239"/>
      <c r="P101" s="239"/>
      <c r="Q101" s="239"/>
      <c r="R101" s="11"/>
    </row>
    <row r="102" spans="1:27" s="70" customFormat="1" ht="18" customHeight="1">
      <c r="A102" s="507" t="s">
        <v>689</v>
      </c>
      <c r="B102" s="507"/>
      <c r="C102" s="507"/>
      <c r="D102" s="507"/>
      <c r="E102" s="507"/>
      <c r="F102" s="507"/>
      <c r="G102" s="508"/>
      <c r="H102" s="542"/>
      <c r="I102" s="543"/>
      <c r="J102" s="546"/>
      <c r="K102" s="542"/>
      <c r="L102" s="477" t="str">
        <f>IF(F114+G114+H114+I114=0,IF(H102&gt;0,"Nessun quadro/impieg./intermedio FT in B.2!",""),IF(H102=0,"Compilare Ferie Quadri/Impiegati/Intermedi",""))</f>
        <v/>
      </c>
      <c r="M102" s="517"/>
      <c r="N102" s="522" t="s">
        <v>35</v>
      </c>
      <c r="O102" s="523"/>
      <c r="P102" s="523"/>
      <c r="Q102" s="523"/>
      <c r="R102" s="523"/>
      <c r="S102" s="523"/>
    </row>
    <row r="103" spans="1:27" s="70" customFormat="1" ht="18" customHeight="1">
      <c r="A103" s="540"/>
      <c r="B103" s="540"/>
      <c r="C103" s="540"/>
      <c r="D103" s="540"/>
      <c r="E103" s="540"/>
      <c r="F103" s="540"/>
      <c r="G103" s="541"/>
      <c r="H103" s="544"/>
      <c r="I103" s="545"/>
      <c r="J103" s="547"/>
      <c r="K103" s="544"/>
      <c r="L103" s="477" t="str">
        <f>IF(J114+K114=0,IF(J102&gt;0,"Nessun Operaio FT in B.2!",""),IF(J102=0,"Compilare Ferie Operai",""))</f>
        <v/>
      </c>
      <c r="M103" s="477"/>
      <c r="N103" s="524" t="s">
        <v>36</v>
      </c>
      <c r="O103" s="525"/>
      <c r="P103" s="525"/>
      <c r="R103" s="11"/>
    </row>
    <row r="104" spans="1:27" s="70" customFormat="1" ht="18" customHeight="1">
      <c r="A104" s="507" t="s">
        <v>690</v>
      </c>
      <c r="B104" s="507"/>
      <c r="C104" s="507"/>
      <c r="D104" s="507"/>
      <c r="E104" s="507"/>
      <c r="F104" s="507"/>
      <c r="G104" s="508"/>
      <c r="H104" s="511"/>
      <c r="I104" s="512"/>
      <c r="J104" s="515"/>
      <c r="K104" s="511"/>
      <c r="L104" s="477" t="str">
        <f>IF(F114+G114+H114+I114=0,IF(H104&gt;0,"Nessun quadro/impiegato/intermedio in B.2!",""),IF(H104=0,"Compilare Orario Quadri/Impiegati/Intermedi",IF(H104&gt;48,"Orario settimanale &gt; 48 ore?","")))</f>
        <v/>
      </c>
      <c r="M104" s="517"/>
      <c r="N104" s="240"/>
      <c r="O104" s="52" t="s">
        <v>37</v>
      </c>
      <c r="P104" s="53" t="s">
        <v>38</v>
      </c>
      <c r="R104" s="11"/>
    </row>
    <row r="105" spans="1:27" s="70" customFormat="1" ht="18" customHeight="1">
      <c r="A105" s="509"/>
      <c r="B105" s="509"/>
      <c r="C105" s="509"/>
      <c r="D105" s="509"/>
      <c r="E105" s="509"/>
      <c r="F105" s="509"/>
      <c r="G105" s="510"/>
      <c r="H105" s="513"/>
      <c r="I105" s="514"/>
      <c r="J105" s="516"/>
      <c r="K105" s="513"/>
      <c r="L105" s="477" t="str">
        <f>IF(J114+K114=0,IF(J104&gt;0,"Nessun operaio in B.2!",""),IF(J104=0,"Compilare Orario Operai",IF(J104&gt;48,"Orario settimanale &gt; 48?","")))</f>
        <v/>
      </c>
      <c r="M105" s="517"/>
      <c r="N105" s="54" t="s">
        <v>39</v>
      </c>
      <c r="O105" s="241" t="e">
        <f>H102/(F114+G114+H114+I114)</f>
        <v>#DIV/0!</v>
      </c>
      <c r="P105" s="242" t="e">
        <f>J102/(J114+K114)</f>
        <v>#DIV/0!</v>
      </c>
      <c r="R105" s="11"/>
    </row>
    <row r="106" spans="1:27" s="70" customFormat="1" ht="30" customHeight="1">
      <c r="A106" s="518" t="s">
        <v>691</v>
      </c>
      <c r="B106" s="518"/>
      <c r="C106" s="518"/>
      <c r="D106" s="518"/>
      <c r="E106" s="518"/>
      <c r="F106" s="518"/>
      <c r="G106" s="519"/>
      <c r="H106" s="520"/>
      <c r="I106" s="521"/>
      <c r="J106" s="520"/>
      <c r="K106" s="520"/>
      <c r="L106" s="5"/>
      <c r="M106" s="5"/>
      <c r="N106" s="54" t="s">
        <v>40</v>
      </c>
      <c r="O106" s="241" t="e">
        <f>H104/(F114+G114+H114+I114)</f>
        <v>#DIV/0!</v>
      </c>
      <c r="P106" s="242" t="e">
        <f>J104/(J114+K114)</f>
        <v>#DIV/0!</v>
      </c>
      <c r="R106" s="11"/>
    </row>
    <row r="107" spans="1:27" s="70" customFormat="1" ht="13.9" customHeight="1">
      <c r="A107" s="498" t="s">
        <v>631</v>
      </c>
      <c r="B107" s="498"/>
      <c r="C107" s="498"/>
      <c r="D107" s="498"/>
      <c r="E107" s="498"/>
      <c r="F107" s="498"/>
      <c r="G107" s="498"/>
      <c r="H107" s="498"/>
      <c r="I107" s="498"/>
      <c r="J107" s="498"/>
      <c r="K107" s="498"/>
      <c r="L107" s="5"/>
      <c r="M107" s="5"/>
      <c r="N107" s="20"/>
      <c r="O107" s="31"/>
      <c r="P107" s="31"/>
      <c r="R107" s="11"/>
    </row>
    <row r="108" spans="1:27" s="70" customFormat="1" ht="18" customHeight="1">
      <c r="A108" s="7"/>
      <c r="B108" s="7"/>
      <c r="C108" s="7"/>
      <c r="D108" s="7"/>
      <c r="E108" s="7"/>
      <c r="F108" s="7"/>
      <c r="G108" s="7"/>
      <c r="H108" s="7"/>
      <c r="I108" s="12"/>
      <c r="J108" s="7"/>
      <c r="K108" s="7"/>
      <c r="L108" s="5"/>
      <c r="M108" s="5"/>
      <c r="N108" s="7"/>
      <c r="O108" s="243"/>
      <c r="P108" s="31"/>
      <c r="R108" s="11"/>
    </row>
    <row r="109" spans="1:27" s="70" customFormat="1" ht="33" customHeight="1">
      <c r="A109" s="499" t="s">
        <v>644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"/>
      <c r="M109" s="5"/>
      <c r="N109" s="501"/>
      <c r="O109" s="502"/>
      <c r="P109" s="490" t="s">
        <v>41</v>
      </c>
      <c r="Q109" s="505"/>
      <c r="R109" s="506"/>
      <c r="S109" s="490" t="s">
        <v>28</v>
      </c>
      <c r="T109" s="505"/>
      <c r="U109" s="506"/>
      <c r="V109" s="489" t="s">
        <v>42</v>
      </c>
      <c r="W109" s="489"/>
      <c r="X109" s="489"/>
      <c r="Y109" s="489" t="s">
        <v>31</v>
      </c>
      <c r="Z109" s="489"/>
      <c r="AA109" s="490"/>
    </row>
    <row r="110" spans="1:27" s="70" customFormat="1" ht="34.15" customHeight="1" thickBot="1">
      <c r="A110" s="491" t="s">
        <v>43</v>
      </c>
      <c r="B110" s="491"/>
      <c r="C110" s="491"/>
      <c r="D110" s="491"/>
      <c r="E110" s="491"/>
      <c r="F110" s="491"/>
      <c r="G110" s="491"/>
      <c r="H110" s="491"/>
      <c r="I110" s="491"/>
      <c r="J110" s="491"/>
      <c r="K110" s="491"/>
      <c r="L110" s="5"/>
      <c r="M110" s="5"/>
      <c r="N110" s="503"/>
      <c r="O110" s="504"/>
      <c r="P110" s="244" t="s">
        <v>19</v>
      </c>
      <c r="Q110" s="245" t="s">
        <v>20</v>
      </c>
      <c r="R110" s="246" t="s">
        <v>41</v>
      </c>
      <c r="S110" s="244" t="s">
        <v>19</v>
      </c>
      <c r="T110" s="245" t="s">
        <v>20</v>
      </c>
      <c r="U110" s="247" t="s">
        <v>41</v>
      </c>
      <c r="V110" s="244" t="s">
        <v>19</v>
      </c>
      <c r="W110" s="245" t="s">
        <v>20</v>
      </c>
      <c r="X110" s="247" t="s">
        <v>41</v>
      </c>
      <c r="Y110" s="244" t="s">
        <v>19</v>
      </c>
      <c r="Z110" s="245" t="s">
        <v>20</v>
      </c>
      <c r="AA110" s="248" t="s">
        <v>41</v>
      </c>
    </row>
    <row r="111" spans="1:27" s="70" customFormat="1" ht="28.5" customHeight="1">
      <c r="A111" s="497" t="s">
        <v>44</v>
      </c>
      <c r="B111" s="497"/>
      <c r="C111" s="497"/>
      <c r="D111" s="497"/>
      <c r="E111" s="497"/>
      <c r="F111" s="494"/>
      <c r="G111" s="495"/>
      <c r="H111" s="495"/>
      <c r="I111" s="495"/>
      <c r="J111" s="495"/>
      <c r="K111" s="496"/>
      <c r="L111" s="5"/>
      <c r="M111" s="5"/>
      <c r="N111" s="249" t="s">
        <v>45</v>
      </c>
      <c r="O111" s="250"/>
      <c r="P111" s="251">
        <f>+S111+V111+Y111</f>
        <v>0</v>
      </c>
      <c r="Q111" s="252">
        <f>+T111+W111+Z111</f>
        <v>0</v>
      </c>
      <c r="R111" s="253">
        <f>+U111+X111+AA111</f>
        <v>0</v>
      </c>
      <c r="S111" s="254">
        <f>+$F$114</f>
        <v>0</v>
      </c>
      <c r="T111" s="255">
        <f>$G$114</f>
        <v>0</v>
      </c>
      <c r="U111" s="253">
        <f>+S111+T111</f>
        <v>0</v>
      </c>
      <c r="V111" s="254">
        <f>$H$114</f>
        <v>0</v>
      </c>
      <c r="W111" s="255">
        <f>$I$114</f>
        <v>0</v>
      </c>
      <c r="X111" s="253">
        <f>+V111+W111</f>
        <v>0</v>
      </c>
      <c r="Y111" s="254">
        <f>$J$114</f>
        <v>0</v>
      </c>
      <c r="Z111" s="255">
        <f>$K$114</f>
        <v>0</v>
      </c>
      <c r="AA111" s="256">
        <f>+Y111+Z111</f>
        <v>0</v>
      </c>
    </row>
    <row r="112" spans="1:27" s="70" customFormat="1" ht="18" customHeight="1">
      <c r="A112" s="3"/>
      <c r="B112" s="3"/>
      <c r="C112" s="3"/>
      <c r="D112" s="3"/>
      <c r="E112" s="55"/>
      <c r="F112" s="492" t="s">
        <v>28</v>
      </c>
      <c r="G112" s="493"/>
      <c r="H112" s="492" t="s">
        <v>42</v>
      </c>
      <c r="I112" s="493"/>
      <c r="J112" s="492" t="s">
        <v>31</v>
      </c>
      <c r="K112" s="493"/>
      <c r="L112" s="5"/>
      <c r="M112" s="5"/>
      <c r="N112" s="249" t="s">
        <v>46</v>
      </c>
      <c r="O112" s="250"/>
      <c r="P112" s="257" t="str">
        <f>IF(P111&gt;0,+(S112*S111+V112*V111+Y112*Y111)/P111,"0")</f>
        <v>0</v>
      </c>
      <c r="Q112" s="258" t="str">
        <f>IF(Q111&gt;0,+(T112*T111+W112*W111+Z112*Z111)/Q111,"0")</f>
        <v>0</v>
      </c>
      <c r="R112" s="259" t="str">
        <f>IF(P111&gt;0,IF(Q111&gt;0,+(P112*P111+Q112*Q111)/R111,P112),Q112)</f>
        <v>0</v>
      </c>
      <c r="S112" s="260" t="str">
        <f>IF(S111&gt;0,(((365-104-9-H102)/5)*(H104-(H106/60))-F127/S111),"0")</f>
        <v>0</v>
      </c>
      <c r="T112" s="261" t="str">
        <f>IF(T111&gt;0,(((365-104-9-H102)/5)*(H104-(H106/60))-G127/T111),"0")</f>
        <v>0</v>
      </c>
      <c r="U112" s="259" t="str">
        <f>IF(S111&gt;0,IF(T111&gt;0,+(S112*S111+T112*T111)/U111,S112),T112)</f>
        <v>0</v>
      </c>
      <c r="V112" s="260" t="str">
        <f>IF(V111&gt;0,(((365-104-9-H102)/5)*(H104-(H106/60))-H127/V111),"0")</f>
        <v>0</v>
      </c>
      <c r="W112" s="261" t="str">
        <f>IF(W111&gt;0,(((365-104-9-H102)/5)*(H104-(H106/60))-I127/W111),"0")</f>
        <v>0</v>
      </c>
      <c r="X112" s="259" t="str">
        <f>IF(V111&gt;0,IF(W111&gt;0,+(V112*V111+W112*W111)/X111,V112),W112)</f>
        <v>0</v>
      </c>
      <c r="Y112" s="260" t="str">
        <f>IF(Y111&gt;0,(((365-104-9-J102)/5)*(J104-(J106/60))-J127/Y111),"0")</f>
        <v>0</v>
      </c>
      <c r="Z112" s="261" t="str">
        <f>IF(Z111&gt;0,(((365-104-9-J102)/5)*(J104-(J106/60))-K127/Z111),"0")</f>
        <v>0</v>
      </c>
      <c r="AA112" s="262" t="str">
        <f>IF(Y111&gt;0,IF(Z111&gt;0,+(Y112*Y111+Z112*Z111)/AA111,Y112),Z112)</f>
        <v>0</v>
      </c>
    </row>
    <row r="113" spans="1:27" s="70" customFormat="1" ht="18" customHeight="1">
      <c r="A113" s="3"/>
      <c r="B113" s="3"/>
      <c r="C113" s="3"/>
      <c r="D113" s="3"/>
      <c r="E113" s="55"/>
      <c r="F113" s="56" t="s">
        <v>19</v>
      </c>
      <c r="G113" s="57" t="s">
        <v>20</v>
      </c>
      <c r="H113" s="56" t="s">
        <v>19</v>
      </c>
      <c r="I113" s="58" t="s">
        <v>20</v>
      </c>
      <c r="J113" s="56" t="s">
        <v>19</v>
      </c>
      <c r="K113" s="57" t="s">
        <v>20</v>
      </c>
      <c r="L113" s="5"/>
      <c r="M113" s="5"/>
      <c r="N113" s="249" t="s">
        <v>47</v>
      </c>
      <c r="O113" s="250"/>
      <c r="P113" s="263" t="str">
        <f>IF(P111&gt;0,+(S113*S111+V113*V111+Y113*Y111)/P111,"0")</f>
        <v>0</v>
      </c>
      <c r="Q113" s="263" t="str">
        <f>IF(Q111,+(T113*T111+W113*W111+Z113*Z111)/Q111,"0")</f>
        <v>0</v>
      </c>
      <c r="R113" s="264" t="str">
        <f>IF(P111&gt;0,IF(Q111&gt;0,+(P113*P111+Q113*Q111)/R111,P113),Q113)</f>
        <v>0</v>
      </c>
      <c r="S113" s="264" t="str">
        <f>IF(S111&gt;0,+S112-(F115+F116+F119+F120+F122+F123+F124)/S111,"0")</f>
        <v>0</v>
      </c>
      <c r="T113" s="264" t="str">
        <f>IF(T111&gt;0,+T112-(G115+G116+G119+G120+G122+G123+G124)/T111,"0")</f>
        <v>0</v>
      </c>
      <c r="U113" s="264" t="str">
        <f>IF(S111&gt;0,IF(T111&gt;0,+(S113*S111+T113*T111)/U111,S113),T113)</f>
        <v>0</v>
      </c>
      <c r="V113" s="264" t="str">
        <f>IF(V111&gt;0,+V112-(H115+H116+H119+H120+H122+H123+H124)/V111,"0")</f>
        <v>0</v>
      </c>
      <c r="W113" s="264" t="str">
        <f>IF(W111&gt;0,+W112-(I115+I116+I119+I120+I122+I123+I124)/W111,"0")</f>
        <v>0</v>
      </c>
      <c r="X113" s="264" t="str">
        <f>IF(V111&gt;0,IF(W111&gt;0,+(V113*V111+W113*W111)/X111,V113),W113)</f>
        <v>0</v>
      </c>
      <c r="Y113" s="264" t="str">
        <f>IF(Y111&gt;0,+Y112-(J115+J116+J119+J120+J122+J123+J124)/Y111,"0")</f>
        <v>0</v>
      </c>
      <c r="Z113" s="264" t="str">
        <f>IF(Z111&gt;0,+Z112-(K115+K116+K119+K120+K122+K123+K124)/Z111,"0")</f>
        <v>0</v>
      </c>
      <c r="AA113" s="260" t="str">
        <f>IF(Y111&gt;0,IF(Z111&gt;0,+(Y113*Y111+Z113*Z111)/AA111,Y113),Z113)</f>
        <v>0</v>
      </c>
    </row>
    <row r="114" spans="1:27" s="70" customFormat="1" ht="35.25" customHeight="1">
      <c r="A114" s="487" t="s">
        <v>657</v>
      </c>
      <c r="B114" s="487"/>
      <c r="C114" s="487"/>
      <c r="D114" s="487"/>
      <c r="E114" s="488"/>
      <c r="F114" s="59">
        <f>+(D52+H52-E52-I52)/2</f>
        <v>0</v>
      </c>
      <c r="G114" s="59">
        <f>(F52+J52-G52-K52)/2</f>
        <v>0</v>
      </c>
      <c r="H114" s="59">
        <f>+(D53+D54+H53+H54-E53-E54-I53-I54)/2</f>
        <v>0</v>
      </c>
      <c r="I114" s="59">
        <f>+(F53+F54+J53+J54-G53-G54-K53-K54)/2</f>
        <v>0</v>
      </c>
      <c r="J114" s="59">
        <f>+(D55+H55-E55-I55)/2</f>
        <v>0</v>
      </c>
      <c r="K114" s="60">
        <f>+(F55+J55-G55-K55)/2</f>
        <v>0</v>
      </c>
      <c r="L114" s="5"/>
      <c r="M114" s="5"/>
      <c r="N114" s="206" t="s">
        <v>48</v>
      </c>
      <c r="O114" s="265"/>
      <c r="P114" s="266" t="str">
        <f>IF(P111&gt;0,+(S114*S111+V114*V111+Y114*Y111)/P111,"0")</f>
        <v>0</v>
      </c>
      <c r="Q114" s="266" t="str">
        <f>IF(Q111&gt;0,+(T114*T111+W114*W111+Z114*Z111)/Q111,"0")</f>
        <v>0</v>
      </c>
      <c r="R114" s="267" t="str">
        <f>IF(P111&gt;0,IF(Q111&gt;0,+R112-R113,P114),Q114)</f>
        <v>0</v>
      </c>
      <c r="S114" s="266" t="str">
        <f>IF(S111&gt;0,+S112-S113,"0")</f>
        <v>0</v>
      </c>
      <c r="T114" s="266" t="str">
        <f>IF(T111&gt;0,+T112-T113,"0")</f>
        <v>0</v>
      </c>
      <c r="U114" s="266" t="str">
        <f>IF(S111&gt;0,IF(T111&gt;0,+U112-U113,S114),T114)</f>
        <v>0</v>
      </c>
      <c r="V114" s="266" t="str">
        <f>IF(V111&gt;0,+V112-V113,"0")</f>
        <v>0</v>
      </c>
      <c r="W114" s="266" t="str">
        <f>IF(W111&gt;0,+W112-W113,"0")</f>
        <v>0</v>
      </c>
      <c r="X114" s="266" t="str">
        <f>IF(V111&gt;0,IF(W111&gt;0,+X112-X113,V114),W114)</f>
        <v>0</v>
      </c>
      <c r="Y114" s="266" t="str">
        <f>IF(Y111&gt;0,+Y112-Y113,"0")</f>
        <v>0</v>
      </c>
      <c r="Z114" s="266" t="str">
        <f>IF(Z111&gt;0,+Z112-Z113,"0")</f>
        <v>0</v>
      </c>
      <c r="AA114" s="251" t="str">
        <f>IF(Y111&gt;0,IF(Z111&gt;0,+AA112-AA113,Y114),Z114)</f>
        <v>0</v>
      </c>
    </row>
    <row r="115" spans="1:27" s="70" customFormat="1" ht="18" customHeight="1">
      <c r="A115" s="466" t="s">
        <v>49</v>
      </c>
      <c r="B115" s="466"/>
      <c r="C115" s="466"/>
      <c r="D115" s="466"/>
      <c r="E115" s="466"/>
      <c r="F115" s="61"/>
      <c r="G115" s="62"/>
      <c r="H115" s="61"/>
      <c r="I115" s="63"/>
      <c r="J115" s="61"/>
      <c r="K115" s="62"/>
      <c r="L115" s="477" t="str">
        <f>IF(F114+F115+F116+F119+F120+F121+F122+F123+F124+F127=0,"",IF(F114=0,IF(F115+F116+F119+F120+F121+F122+F123+F124+F127&gt;0,"Attenzione Zero Quadri M full-time in B.2!",""),IF(F115+F116+F119+F120+F121+F122+F123+F124=0,"Nessuna assenza per Quadri M?","")))</f>
        <v/>
      </c>
      <c r="M115" s="478"/>
      <c r="N115" s="70" t="s">
        <v>50</v>
      </c>
      <c r="S115" s="268" t="str">
        <f>IF(S$111&gt;0,+F115/S$111/8,"0")</f>
        <v>0</v>
      </c>
      <c r="T115" s="269" t="str">
        <f>IF(T$111&gt;0,+G115/T$111/8,"0")</f>
        <v>0</v>
      </c>
      <c r="V115" s="268" t="str">
        <f>IF(V$111&gt;0,+H115/V$111/8,"0")</f>
        <v>0</v>
      </c>
      <c r="W115" s="268" t="str">
        <f>IF(W$111&gt;0,+I115/W$111/8,"0")</f>
        <v>0</v>
      </c>
      <c r="Y115" s="268" t="str">
        <f>IF(Y$111&gt;0,+J115/Y$111/8,"0")</f>
        <v>0</v>
      </c>
      <c r="Z115" s="268" t="str">
        <f>IF(Z$111&gt;0,+K115/Z$111/8,"0")</f>
        <v>0</v>
      </c>
    </row>
    <row r="116" spans="1:27" s="70" customFormat="1" ht="18" customHeight="1">
      <c r="A116" s="466" t="s">
        <v>51</v>
      </c>
      <c r="B116" s="466"/>
      <c r="C116" s="466"/>
      <c r="D116" s="466"/>
      <c r="E116" s="466"/>
      <c r="F116" s="61"/>
      <c r="G116" s="62"/>
      <c r="H116" s="61"/>
      <c r="I116" s="63"/>
      <c r="J116" s="61"/>
      <c r="K116" s="62"/>
      <c r="L116" s="477" t="str">
        <f>IF(G114+G115+G116+G119+G120+G121+G122+G123+G124+G127=0,"",IF(G114=0,IF(G115+G116+G119+G120+G121+G122+G123+G124+G127&gt;0,"Attenzione Zero Quadri F full-time in B.2!",""),IF(G115+G116+G119+G120+G121+G122+G123+G124=0,"Nessuna assenza per Quadri F?","")))</f>
        <v/>
      </c>
      <c r="M116" s="478" t="str">
        <f>IF(H114+H115+H116+H119+H120+H122+H123+H124+H127=0,"",IF(H114=0,IF(H115+H116+H119+H120+H122+H123+H124+H127&gt;0,"Attenzione Zero Quadri M full-time in B.2!",""),IF(H115+H116+H119+H120+H122+H123+H124=0,"Nessuna assenza per Quadri M?","")))</f>
        <v/>
      </c>
      <c r="N116" s="70" t="s">
        <v>52</v>
      </c>
      <c r="S116" s="268" t="str">
        <f t="shared" ref="S116:T126" si="4">IF(S$111&gt;0,+F116/S$111/8,"0")</f>
        <v>0</v>
      </c>
      <c r="T116" s="269" t="str">
        <f t="shared" si="4"/>
        <v>0</v>
      </c>
      <c r="V116" s="268" t="str">
        <f t="shared" ref="V116:W127" si="5">IF(V$111&gt;0,+H116/V$111/8,"0")</f>
        <v>0</v>
      </c>
      <c r="W116" s="268" t="str">
        <f t="shared" si="5"/>
        <v>0</v>
      </c>
      <c r="Y116" s="268" t="str">
        <f t="shared" ref="Y116:Z127" si="6">IF(Y$111&gt;0,+J116/Y$111/8,"0")</f>
        <v>0</v>
      </c>
      <c r="Z116" s="268" t="str">
        <f t="shared" si="6"/>
        <v>0</v>
      </c>
    </row>
    <row r="117" spans="1:27" s="70" customFormat="1" ht="18" hidden="1" customHeight="1">
      <c r="A117" s="483" t="s">
        <v>53</v>
      </c>
      <c r="B117" s="483"/>
      <c r="C117" s="483"/>
      <c r="D117" s="483"/>
      <c r="E117" s="483"/>
      <c r="F117" s="64"/>
      <c r="G117" s="65"/>
      <c r="H117" s="64"/>
      <c r="I117" s="64"/>
      <c r="J117" s="64"/>
      <c r="K117" s="65"/>
      <c r="L117" s="34"/>
      <c r="M117" s="34"/>
      <c r="N117" s="70" t="s">
        <v>54</v>
      </c>
      <c r="O117" s="211"/>
      <c r="P117" s="270"/>
      <c r="Q117" s="270"/>
      <c r="R117" s="270"/>
      <c r="S117" s="268" t="str">
        <f t="shared" si="4"/>
        <v>0</v>
      </c>
      <c r="T117" s="269" t="str">
        <f t="shared" si="4"/>
        <v>0</v>
      </c>
      <c r="U117" s="270"/>
      <c r="V117" s="268" t="str">
        <f t="shared" si="5"/>
        <v>0</v>
      </c>
      <c r="W117" s="268" t="str">
        <f t="shared" si="5"/>
        <v>0</v>
      </c>
      <c r="X117" s="270"/>
      <c r="Y117" s="268" t="str">
        <f t="shared" si="6"/>
        <v>0</v>
      </c>
      <c r="Z117" s="268" t="str">
        <f t="shared" si="6"/>
        <v>0</v>
      </c>
      <c r="AA117" s="270"/>
    </row>
    <row r="118" spans="1:27" s="70" customFormat="1" ht="18" hidden="1" customHeight="1">
      <c r="A118" s="483" t="s">
        <v>55</v>
      </c>
      <c r="B118" s="483"/>
      <c r="C118" s="483"/>
      <c r="D118" s="483"/>
      <c r="E118" s="483"/>
      <c r="F118" s="64"/>
      <c r="G118" s="65"/>
      <c r="H118" s="64"/>
      <c r="I118" s="64"/>
      <c r="J118" s="64"/>
      <c r="K118" s="65"/>
      <c r="L118" s="34"/>
      <c r="M118" s="34"/>
      <c r="N118" s="70" t="s">
        <v>54</v>
      </c>
      <c r="O118" s="271"/>
      <c r="P118" s="272"/>
      <c r="Q118" s="272"/>
      <c r="R118" s="272"/>
      <c r="S118" s="268" t="str">
        <f t="shared" si="4"/>
        <v>0</v>
      </c>
      <c r="T118" s="269" t="str">
        <f t="shared" si="4"/>
        <v>0</v>
      </c>
      <c r="U118" s="272"/>
      <c r="V118" s="268" t="str">
        <f t="shared" si="5"/>
        <v>0</v>
      </c>
      <c r="W118" s="268" t="str">
        <f t="shared" si="5"/>
        <v>0</v>
      </c>
      <c r="X118" s="272"/>
      <c r="Y118" s="268" t="str">
        <f t="shared" si="6"/>
        <v>0</v>
      </c>
      <c r="Z118" s="268" t="str">
        <f t="shared" si="6"/>
        <v>0</v>
      </c>
      <c r="AA118" s="272"/>
    </row>
    <row r="119" spans="1:27" s="70" customFormat="1" ht="18" customHeight="1">
      <c r="A119" s="484" t="s">
        <v>56</v>
      </c>
      <c r="B119" s="484"/>
      <c r="C119" s="484"/>
      <c r="D119" s="484"/>
      <c r="E119" s="484"/>
      <c r="F119" s="61"/>
      <c r="G119" s="62"/>
      <c r="H119" s="61"/>
      <c r="I119" s="63"/>
      <c r="J119" s="61"/>
      <c r="K119" s="62"/>
      <c r="L119" s="485"/>
      <c r="M119" s="486"/>
      <c r="N119" s="70" t="s">
        <v>57</v>
      </c>
      <c r="S119" s="268" t="str">
        <f t="shared" si="4"/>
        <v>0</v>
      </c>
      <c r="T119" s="269" t="str">
        <f t="shared" si="4"/>
        <v>0</v>
      </c>
      <c r="V119" s="268" t="str">
        <f t="shared" si="5"/>
        <v>0</v>
      </c>
      <c r="W119" s="268" t="str">
        <f t="shared" si="5"/>
        <v>0</v>
      </c>
      <c r="Y119" s="268" t="str">
        <f t="shared" si="6"/>
        <v>0</v>
      </c>
      <c r="Z119" s="268" t="str">
        <f t="shared" si="6"/>
        <v>0</v>
      </c>
    </row>
    <row r="120" spans="1:27" s="70" customFormat="1" ht="18" customHeight="1">
      <c r="A120" s="484" t="s">
        <v>58</v>
      </c>
      <c r="B120" s="484"/>
      <c r="C120" s="484"/>
      <c r="D120" s="484"/>
      <c r="E120" s="484"/>
      <c r="F120" s="61"/>
      <c r="G120" s="62"/>
      <c r="H120" s="61"/>
      <c r="I120" s="63"/>
      <c r="J120" s="61"/>
      <c r="K120" s="62"/>
      <c r="L120" s="477" t="str">
        <f>IF(H114+H115+H116+H119+H120+H121+H122+H123+H124+H127+H129=0,"",IF(H114=0,IF(H115+H116+H119+H120+H121+H122+H123+H124+H127+H118&gt;0,"Attenzione Zero Impiegati/Intermedi M full-time in B.2!",""),IF(H115+H116+H119+H120+H121+H122+H123+H124=0,"Nessuna assenza per Impiegati/Intermedi M?","")))</f>
        <v/>
      </c>
      <c r="M120" s="478"/>
      <c r="N120" s="70" t="s">
        <v>59</v>
      </c>
      <c r="S120" s="268" t="str">
        <f t="shared" si="4"/>
        <v>0</v>
      </c>
      <c r="T120" s="269" t="str">
        <f t="shared" si="4"/>
        <v>0</v>
      </c>
      <c r="V120" s="268" t="str">
        <f t="shared" si="5"/>
        <v>0</v>
      </c>
      <c r="W120" s="268" t="str">
        <f t="shared" si="5"/>
        <v>0</v>
      </c>
      <c r="Y120" s="268" t="str">
        <f t="shared" si="6"/>
        <v>0</v>
      </c>
      <c r="Z120" s="268" t="str">
        <f t="shared" si="6"/>
        <v>0</v>
      </c>
    </row>
    <row r="121" spans="1:27" s="70" customFormat="1" ht="18" hidden="1" customHeight="1">
      <c r="A121" s="66" t="s">
        <v>60</v>
      </c>
      <c r="B121" s="66"/>
      <c r="C121" s="66"/>
      <c r="D121" s="66"/>
      <c r="E121" s="66"/>
      <c r="F121" s="67"/>
      <c r="G121" s="67"/>
      <c r="H121" s="67"/>
      <c r="I121" s="67"/>
      <c r="J121" s="67"/>
      <c r="K121" s="68"/>
      <c r="L121" s="69"/>
      <c r="N121" s="70" t="s">
        <v>54</v>
      </c>
      <c r="O121" s="273"/>
      <c r="P121" s="274"/>
      <c r="Q121" s="274"/>
      <c r="R121" s="272"/>
      <c r="S121" s="268" t="str">
        <f t="shared" si="4"/>
        <v>0</v>
      </c>
      <c r="T121" s="269" t="str">
        <f t="shared" si="4"/>
        <v>0</v>
      </c>
      <c r="U121" s="274"/>
      <c r="V121" s="268" t="str">
        <f t="shared" si="5"/>
        <v>0</v>
      </c>
      <c r="W121" s="268" t="str">
        <f t="shared" si="5"/>
        <v>0</v>
      </c>
      <c r="X121" s="274"/>
      <c r="Y121" s="268" t="str">
        <f t="shared" si="6"/>
        <v>0</v>
      </c>
      <c r="Z121" s="268" t="str">
        <f t="shared" si="6"/>
        <v>0</v>
      </c>
      <c r="AA121" s="274"/>
    </row>
    <row r="122" spans="1:27" s="70" customFormat="1" ht="18" customHeight="1">
      <c r="A122" s="484" t="s">
        <v>61</v>
      </c>
      <c r="B122" s="484"/>
      <c r="C122" s="484"/>
      <c r="D122" s="484"/>
      <c r="E122" s="484"/>
      <c r="F122" s="61"/>
      <c r="G122" s="62"/>
      <c r="H122" s="61"/>
      <c r="I122" s="63"/>
      <c r="J122" s="61"/>
      <c r="K122" s="62"/>
      <c r="L122" s="477" t="str">
        <f>IF(I114+I115+I116+I119+I120+I121+I122+I123+I124+I127+I129=0,"",IF(I114=0,IF(I115+I116+I119+I120+I121+I122+I123+I124+I127+I118&gt;0,"Attenzione Zero Impiegati/Intermedi F full-time in B.2!",""),IF(I115+I116+I119+I120+I121+I122+I123+I124=0,"Nessuna assenza per Impiegati/Intermedi F?","")))</f>
        <v/>
      </c>
      <c r="M122" s="478"/>
      <c r="N122" s="70" t="s">
        <v>62</v>
      </c>
      <c r="R122" s="11"/>
      <c r="S122" s="268" t="str">
        <f t="shared" si="4"/>
        <v>0</v>
      </c>
      <c r="T122" s="269" t="str">
        <f t="shared" si="4"/>
        <v>0</v>
      </c>
      <c r="V122" s="268" t="str">
        <f t="shared" si="5"/>
        <v>0</v>
      </c>
      <c r="W122" s="268" t="str">
        <f t="shared" si="5"/>
        <v>0</v>
      </c>
      <c r="Y122" s="268" t="str">
        <f t="shared" si="6"/>
        <v>0</v>
      </c>
      <c r="Z122" s="268" t="str">
        <f t="shared" si="6"/>
        <v>0</v>
      </c>
    </row>
    <row r="123" spans="1:27" s="70" customFormat="1" ht="18" customHeight="1">
      <c r="A123" s="475" t="s">
        <v>63</v>
      </c>
      <c r="B123" s="475"/>
      <c r="C123" s="475"/>
      <c r="D123" s="475"/>
      <c r="E123" s="476"/>
      <c r="F123" s="61"/>
      <c r="G123" s="62"/>
      <c r="H123" s="61"/>
      <c r="I123" s="63"/>
      <c r="J123" s="61"/>
      <c r="K123" s="62"/>
      <c r="L123" s="477" t="str">
        <f>IF(J114+J115+J116+J119+J120+J121+J122+J123+J124+J127+J129=0,"",IF(J114=0,IF(J115+J116+J119+J120+J121+J122+J123+J124+J127+J118&gt;0,"Attenzione Zero Operai M full-time in B.2!",""),IF(J115+J116+J119+J120+J121+J122+J123+J124=0,"Nessuna assenza per Operai M?","")))</f>
        <v/>
      </c>
      <c r="M123" s="478"/>
      <c r="N123" s="70" t="s">
        <v>64</v>
      </c>
      <c r="R123" s="11"/>
      <c r="S123" s="268" t="str">
        <f t="shared" si="4"/>
        <v>0</v>
      </c>
      <c r="T123" s="269" t="str">
        <f t="shared" si="4"/>
        <v>0</v>
      </c>
      <c r="V123" s="268" t="str">
        <f t="shared" si="5"/>
        <v>0</v>
      </c>
      <c r="W123" s="268" t="str">
        <f t="shared" si="5"/>
        <v>0</v>
      </c>
      <c r="Y123" s="268" t="str">
        <f t="shared" si="6"/>
        <v>0</v>
      </c>
      <c r="Z123" s="268" t="str">
        <f t="shared" si="6"/>
        <v>0</v>
      </c>
    </row>
    <row r="124" spans="1:27" s="70" customFormat="1" ht="18" customHeight="1">
      <c r="A124" s="479" t="s">
        <v>65</v>
      </c>
      <c r="B124" s="480"/>
      <c r="C124" s="480"/>
      <c r="D124" s="480"/>
      <c r="E124" s="480"/>
      <c r="F124" s="71"/>
      <c r="G124" s="62"/>
      <c r="H124" s="61"/>
      <c r="I124" s="63"/>
      <c r="J124" s="61"/>
      <c r="K124" s="62"/>
      <c r="L124" s="477" t="str">
        <f>IF(K114+K115+K116+K119+K120+K121+K122+K123+K124+K127+K129=0,"",IF(K114=0,IF(K115+K116+K119+K120+K121+K122+K123+K124+K127+K118&gt;0,"Attenzione Zero Operai F full-time in B.2!",""),IF(K115+K116+K119+K120+K121+K122+K123+K124=0,"Nessuna assenza per Operai F?","")))</f>
        <v/>
      </c>
      <c r="M124" s="478"/>
      <c r="N124" s="70" t="s">
        <v>66</v>
      </c>
      <c r="R124" s="11"/>
      <c r="S124" s="268" t="str">
        <f t="shared" si="4"/>
        <v>0</v>
      </c>
      <c r="T124" s="269" t="str">
        <f t="shared" si="4"/>
        <v>0</v>
      </c>
      <c r="V124" s="268" t="str">
        <f t="shared" si="5"/>
        <v>0</v>
      </c>
      <c r="W124" s="268" t="str">
        <f t="shared" si="5"/>
        <v>0</v>
      </c>
      <c r="Y124" s="268" t="str">
        <f t="shared" si="6"/>
        <v>0</v>
      </c>
      <c r="Z124" s="268" t="str">
        <f t="shared" si="6"/>
        <v>0</v>
      </c>
    </row>
    <row r="125" spans="1:27" s="70" customFormat="1" ht="18" hidden="1" customHeight="1">
      <c r="A125" s="481" t="s">
        <v>67</v>
      </c>
      <c r="B125" s="482"/>
      <c r="C125" s="482"/>
      <c r="D125" s="482"/>
      <c r="E125" s="482"/>
      <c r="F125" s="64"/>
      <c r="G125" s="65"/>
      <c r="H125" s="64"/>
      <c r="I125" s="64"/>
      <c r="J125" s="64"/>
      <c r="K125" s="65"/>
      <c r="L125" s="34"/>
      <c r="M125" s="34"/>
      <c r="N125" s="70" t="s">
        <v>54</v>
      </c>
      <c r="O125" s="275"/>
      <c r="P125" s="275"/>
      <c r="R125" s="11"/>
      <c r="S125" s="268" t="str">
        <f t="shared" si="4"/>
        <v>0</v>
      </c>
      <c r="T125" s="269" t="str">
        <f t="shared" si="4"/>
        <v>0</v>
      </c>
      <c r="V125" s="268" t="str">
        <f t="shared" si="5"/>
        <v>0</v>
      </c>
      <c r="W125" s="268" t="str">
        <f t="shared" si="5"/>
        <v>0</v>
      </c>
      <c r="Y125" s="268" t="str">
        <f t="shared" si="6"/>
        <v>0</v>
      </c>
      <c r="Z125" s="268" t="str">
        <f t="shared" si="6"/>
        <v>0</v>
      </c>
    </row>
    <row r="126" spans="1:27" s="70" customFormat="1" ht="18" hidden="1" customHeight="1">
      <c r="A126" s="481" t="s">
        <v>68</v>
      </c>
      <c r="B126" s="482"/>
      <c r="C126" s="482"/>
      <c r="D126" s="482"/>
      <c r="E126" s="482"/>
      <c r="F126" s="64"/>
      <c r="G126" s="65"/>
      <c r="H126" s="64"/>
      <c r="I126" s="64"/>
      <c r="J126" s="64"/>
      <c r="K126" s="65"/>
      <c r="L126" s="34"/>
      <c r="M126" s="34"/>
      <c r="N126" s="70" t="s">
        <v>54</v>
      </c>
      <c r="O126" s="275"/>
      <c r="P126" s="275"/>
      <c r="R126" s="11"/>
      <c r="S126" s="268" t="str">
        <f t="shared" si="4"/>
        <v>0</v>
      </c>
      <c r="T126" s="269" t="str">
        <f t="shared" si="4"/>
        <v>0</v>
      </c>
      <c r="V126" s="268" t="str">
        <f t="shared" si="5"/>
        <v>0</v>
      </c>
      <c r="W126" s="268" t="str">
        <f t="shared" si="5"/>
        <v>0</v>
      </c>
      <c r="Y126" s="268" t="str">
        <f t="shared" si="6"/>
        <v>0</v>
      </c>
      <c r="Z126" s="268" t="str">
        <f t="shared" si="6"/>
        <v>0</v>
      </c>
    </row>
    <row r="127" spans="1:27" s="70" customFormat="1" ht="18" customHeight="1">
      <c r="A127" s="464" t="s">
        <v>69</v>
      </c>
      <c r="B127" s="465"/>
      <c r="C127" s="465"/>
      <c r="D127" s="465"/>
      <c r="E127" s="465"/>
      <c r="F127" s="72"/>
      <c r="G127" s="63"/>
      <c r="H127" s="72"/>
      <c r="I127" s="72"/>
      <c r="J127" s="72"/>
      <c r="K127" s="63"/>
      <c r="L127" s="34"/>
      <c r="M127" s="73"/>
      <c r="N127" s="70" t="s">
        <v>70</v>
      </c>
      <c r="O127" s="239"/>
      <c r="P127" s="239"/>
      <c r="R127" s="11"/>
      <c r="S127" s="268" t="str">
        <f>IF(S$111&gt;0,+F127/S$111/8,"0")</f>
        <v>0</v>
      </c>
      <c r="T127" s="269" t="str">
        <f>IF(T$111&gt;0,+G127/T$111/8,"0")</f>
        <v>0</v>
      </c>
      <c r="V127" s="268" t="str">
        <f t="shared" si="5"/>
        <v>0</v>
      </c>
      <c r="W127" s="268" t="str">
        <f t="shared" si="5"/>
        <v>0</v>
      </c>
      <c r="Y127" s="268" t="str">
        <f t="shared" si="6"/>
        <v>0</v>
      </c>
      <c r="Z127" s="268" t="str">
        <f t="shared" si="6"/>
        <v>0</v>
      </c>
    </row>
    <row r="128" spans="1:27" s="70" customFormat="1" ht="18" hidden="1" customHeight="1">
      <c r="A128" s="66" t="s">
        <v>71</v>
      </c>
      <c r="B128" s="66"/>
      <c r="C128" s="66"/>
      <c r="D128" s="66"/>
      <c r="E128" s="74"/>
      <c r="F128" s="75"/>
      <c r="G128" s="75"/>
      <c r="H128" s="67"/>
      <c r="I128" s="67"/>
      <c r="J128" s="67"/>
      <c r="K128" s="68"/>
      <c r="L128" s="34"/>
      <c r="M128" s="34"/>
      <c r="N128" s="70" t="s">
        <v>54</v>
      </c>
      <c r="O128" s="276"/>
      <c r="P128" s="276"/>
      <c r="Q128" s="277"/>
      <c r="R128" s="277"/>
      <c r="S128" s="268" t="str">
        <f>IF(S$111&gt;0,+F128/S$111,"0")</f>
        <v>0</v>
      </c>
    </row>
    <row r="129" spans="1:27" s="70" customFormat="1" ht="22.15" customHeight="1">
      <c r="A129" s="466" t="s">
        <v>72</v>
      </c>
      <c r="B129" s="466"/>
      <c r="C129" s="466"/>
      <c r="D129" s="466"/>
      <c r="E129" s="467"/>
      <c r="F129" s="76"/>
      <c r="G129" s="76"/>
      <c r="H129" s="71"/>
      <c r="I129" s="63"/>
      <c r="J129" s="61"/>
      <c r="K129" s="62"/>
      <c r="L129" s="34"/>
      <c r="M129" s="34"/>
      <c r="N129" s="70" t="s">
        <v>73</v>
      </c>
      <c r="O129" s="73"/>
      <c r="R129" s="11"/>
      <c r="S129" s="268"/>
      <c r="T129" s="268"/>
      <c r="V129" s="268" t="str">
        <f>IF(V$111&gt;0,+H129/V$111,"0")</f>
        <v>0</v>
      </c>
      <c r="W129" s="268" t="str">
        <f>IF(W$111&gt;0,+I129/W$111,"0")</f>
        <v>0</v>
      </c>
      <c r="Y129" s="268" t="str">
        <f>IF(Y$111&gt;0,+J129/Y$111,"0")</f>
        <v>0</v>
      </c>
      <c r="Z129" s="268" t="str">
        <f>IF(Z$111&gt;0,+K129/Z$111,"0")</f>
        <v>0</v>
      </c>
    </row>
    <row r="130" spans="1:27" s="218" customFormat="1" ht="18" hidden="1" customHeight="1">
      <c r="A130" s="468" t="s">
        <v>74</v>
      </c>
      <c r="B130" s="468"/>
      <c r="C130" s="468"/>
      <c r="D130" s="468"/>
      <c r="E130" s="469"/>
      <c r="F130" s="77"/>
      <c r="G130" s="78"/>
      <c r="H130" s="77"/>
      <c r="I130" s="77"/>
      <c r="J130" s="77"/>
      <c r="K130" s="78"/>
      <c r="L130" s="34"/>
      <c r="M130" s="34"/>
      <c r="N130" s="11" t="s">
        <v>75</v>
      </c>
      <c r="O130" s="275"/>
      <c r="P130" s="275"/>
      <c r="R130" s="11"/>
    </row>
    <row r="131" spans="1:27" s="70" customFormat="1" ht="18" hidden="1" customHeight="1">
      <c r="A131" s="468" t="s">
        <v>76</v>
      </c>
      <c r="B131" s="468"/>
      <c r="C131" s="468"/>
      <c r="D131" s="468"/>
      <c r="E131" s="469"/>
      <c r="F131" s="77"/>
      <c r="G131" s="78"/>
      <c r="H131" s="77"/>
      <c r="I131" s="77"/>
      <c r="J131" s="77"/>
      <c r="K131" s="78"/>
      <c r="L131" s="34"/>
      <c r="M131" s="34"/>
      <c r="N131" s="278" t="s">
        <v>75</v>
      </c>
      <c r="O131" s="279"/>
      <c r="P131" s="279"/>
      <c r="R131" s="11"/>
    </row>
    <row r="132" spans="1:27" s="70" customFormat="1" ht="18" customHeight="1">
      <c r="A132" s="7"/>
      <c r="B132" s="7"/>
      <c r="C132" s="7"/>
      <c r="D132" s="7"/>
      <c r="E132" s="7"/>
      <c r="F132" s="7"/>
      <c r="G132" s="7"/>
      <c r="H132" s="7"/>
      <c r="I132" s="12"/>
      <c r="J132" s="7"/>
      <c r="K132" s="7"/>
      <c r="L132" s="34"/>
      <c r="M132" s="34"/>
      <c r="N132" s="280" t="s">
        <v>77</v>
      </c>
      <c r="O132" s="281"/>
      <c r="P132" s="282" t="str">
        <f>IF(P111&gt;0,+(S132*S111+V132*V111+Y132*Y111)/P111,"0")</f>
        <v>0</v>
      </c>
      <c r="Q132" s="282" t="str">
        <f>IF(Q111&gt;0,+(T132*T111+W132*W111+Z132*Z111)/Q111,"0")</f>
        <v>0</v>
      </c>
      <c r="R132" s="282" t="str">
        <f>IF(P111&gt;0,IF(Q111&gt;0,+R114/R112,P132),Q132)</f>
        <v>0</v>
      </c>
      <c r="S132" s="282" t="str">
        <f>IF(S111&gt;0,+S114/S112,"0")</f>
        <v>0</v>
      </c>
      <c r="T132" s="282" t="str">
        <f>IF(T111&gt;0,+T114/T112,"0")</f>
        <v>0</v>
      </c>
      <c r="U132" s="282" t="str">
        <f>IF(S111&gt;0,IF(T111&gt;0,+U114/U112,S132),T132)</f>
        <v>0</v>
      </c>
      <c r="V132" s="282" t="str">
        <f>IF(V111&gt;0,+V114/V112,"0")</f>
        <v>0</v>
      </c>
      <c r="W132" s="282" t="str">
        <f>IF(W111&gt;0,+W114/W112,"0")</f>
        <v>0</v>
      </c>
      <c r="X132" s="282" t="str">
        <f>IF(V111&gt;0,IF(W111&gt;0,+X114/X112,V132),W132)</f>
        <v>0</v>
      </c>
      <c r="Y132" s="282" t="str">
        <f>IF(Y111&gt;0,+Y114/Y112,"0")</f>
        <v>0</v>
      </c>
      <c r="Z132" s="282" t="str">
        <f>IF(Z111&gt;0,+Z114/Z112,"0")</f>
        <v>0</v>
      </c>
      <c r="AA132" s="282" t="str">
        <f>IF(Y111&gt;0,IF(Z111&gt;0,+AA114/AA112,Y132),Z132)</f>
        <v>0</v>
      </c>
    </row>
    <row r="133" spans="1:27" s="70" customFormat="1" ht="26.45" customHeight="1">
      <c r="A133" s="470" t="s">
        <v>78</v>
      </c>
      <c r="B133" s="470"/>
      <c r="C133" s="470"/>
      <c r="D133" s="470"/>
      <c r="E133" s="470"/>
      <c r="F133" s="470"/>
      <c r="G133" s="470"/>
      <c r="H133" s="470"/>
      <c r="I133" s="470"/>
      <c r="J133" s="470"/>
      <c r="K133" s="470"/>
      <c r="L133" s="5"/>
      <c r="M133" s="5"/>
      <c r="N133" s="20" t="s">
        <v>79</v>
      </c>
      <c r="O133" s="218"/>
      <c r="R133" s="11"/>
    </row>
    <row r="134" spans="1:27" s="70" customFormat="1" ht="18" customHeight="1">
      <c r="A134" s="471" t="s">
        <v>80</v>
      </c>
      <c r="B134" s="471"/>
      <c r="C134" s="471"/>
      <c r="D134" s="471"/>
      <c r="E134" s="471"/>
      <c r="F134" s="471"/>
      <c r="G134" s="471"/>
      <c r="H134" s="471"/>
      <c r="I134" s="471"/>
      <c r="J134" s="471"/>
      <c r="K134" s="471"/>
      <c r="L134" s="5"/>
      <c r="M134" s="5"/>
      <c r="N134" s="7"/>
      <c r="O134" s="218"/>
      <c r="R134" s="11"/>
    </row>
    <row r="135" spans="1:27" s="70" customFormat="1" ht="26.45" customHeight="1">
      <c r="A135" s="462" t="s">
        <v>81</v>
      </c>
      <c r="B135" s="462"/>
      <c r="C135" s="462"/>
      <c r="D135" s="462"/>
      <c r="E135" s="462"/>
      <c r="F135" s="462"/>
      <c r="G135" s="462"/>
      <c r="H135" s="462"/>
      <c r="I135" s="462"/>
      <c r="J135" s="462"/>
      <c r="K135" s="462"/>
      <c r="L135" s="5"/>
      <c r="M135" s="5"/>
      <c r="N135" s="7"/>
      <c r="O135" s="218"/>
      <c r="R135" s="11"/>
    </row>
    <row r="136" spans="1:27" s="70" customFormat="1" ht="18" customHeight="1">
      <c r="A136" s="462" t="s">
        <v>82</v>
      </c>
      <c r="B136" s="462"/>
      <c r="C136" s="462"/>
      <c r="D136" s="462"/>
      <c r="E136" s="462"/>
      <c r="F136" s="462"/>
      <c r="G136" s="462"/>
      <c r="H136" s="462"/>
      <c r="I136" s="462"/>
      <c r="J136" s="462"/>
      <c r="K136" s="462"/>
      <c r="L136" s="5"/>
      <c r="M136" s="5"/>
      <c r="N136" s="7"/>
      <c r="O136" s="218"/>
      <c r="R136" s="11"/>
    </row>
    <row r="137" spans="1:27" s="70" customFormat="1" ht="29.25" customHeight="1">
      <c r="A137" s="462" t="s">
        <v>83</v>
      </c>
      <c r="B137" s="462"/>
      <c r="C137" s="462"/>
      <c r="D137" s="462"/>
      <c r="E137" s="462"/>
      <c r="F137" s="462"/>
      <c r="G137" s="462"/>
      <c r="H137" s="462"/>
      <c r="I137" s="462"/>
      <c r="J137" s="462"/>
      <c r="K137" s="462"/>
      <c r="L137" s="5"/>
      <c r="M137" s="5"/>
      <c r="N137" s="7"/>
      <c r="O137" s="218"/>
      <c r="R137" s="11"/>
    </row>
    <row r="138" spans="1:27" s="70" customFormat="1" ht="19.5" customHeight="1">
      <c r="A138" s="462" t="s">
        <v>84</v>
      </c>
      <c r="B138" s="462"/>
      <c r="C138" s="462"/>
      <c r="D138" s="462"/>
      <c r="E138" s="462"/>
      <c r="F138" s="462"/>
      <c r="G138" s="462"/>
      <c r="H138" s="462"/>
      <c r="I138" s="462"/>
      <c r="J138" s="462"/>
      <c r="K138" s="462"/>
      <c r="L138" s="5"/>
      <c r="M138" s="5"/>
      <c r="N138" s="7"/>
      <c r="O138" s="218"/>
      <c r="R138" s="11"/>
    </row>
    <row r="139" spans="1:27" s="70" customFormat="1" ht="18" customHeight="1">
      <c r="A139" s="462" t="s">
        <v>650</v>
      </c>
      <c r="B139" s="462"/>
      <c r="C139" s="462"/>
      <c r="D139" s="462"/>
      <c r="E139" s="462"/>
      <c r="F139" s="462"/>
      <c r="G139" s="462"/>
      <c r="H139" s="462"/>
      <c r="I139" s="462"/>
      <c r="J139" s="462"/>
      <c r="K139" s="462"/>
      <c r="L139" s="5"/>
      <c r="M139" s="5"/>
      <c r="N139" s="7"/>
      <c r="O139" s="218"/>
      <c r="R139" s="11"/>
    </row>
    <row r="140" spans="1:27" s="70" customFormat="1" ht="15.75" customHeight="1">
      <c r="A140" s="463" t="s">
        <v>658</v>
      </c>
      <c r="B140" s="463"/>
      <c r="C140" s="463"/>
      <c r="D140" s="463"/>
      <c r="E140" s="463"/>
      <c r="F140" s="463"/>
      <c r="G140" s="463"/>
      <c r="H140" s="463"/>
      <c r="I140" s="463"/>
      <c r="J140" s="463"/>
      <c r="K140" s="463"/>
      <c r="L140" s="5"/>
      <c r="M140" s="5"/>
      <c r="N140" s="7"/>
      <c r="O140" s="218"/>
      <c r="R140" s="11"/>
    </row>
    <row r="141" spans="1:27" ht="15.75" customHeight="1"/>
    <row r="142" spans="1:27" s="28" customFormat="1" ht="15">
      <c r="A142" s="151"/>
      <c r="B142" s="152"/>
      <c r="C142" s="152"/>
      <c r="D142" s="153"/>
      <c r="E142" s="152"/>
      <c r="F142" s="152"/>
      <c r="G142" s="152"/>
      <c r="H142" s="152"/>
      <c r="I142" s="152"/>
      <c r="K142" s="154"/>
      <c r="L142" s="155"/>
      <c r="M142" s="155"/>
      <c r="N142" s="155"/>
      <c r="O142" s="155"/>
      <c r="P142" s="155"/>
      <c r="Q142" s="155"/>
      <c r="R142" s="155"/>
    </row>
    <row r="143" spans="1:27" s="70" customFormat="1" ht="36" customHeight="1">
      <c r="A143" s="472" t="s">
        <v>85</v>
      </c>
      <c r="B143" s="472"/>
      <c r="C143" s="472"/>
      <c r="D143" s="472"/>
      <c r="E143" s="472"/>
      <c r="F143" s="472"/>
      <c r="G143" s="472"/>
      <c r="H143" s="472"/>
      <c r="I143" s="472"/>
      <c r="J143" s="472"/>
      <c r="K143" s="472"/>
      <c r="L143" s="5"/>
      <c r="M143" s="5"/>
      <c r="N143" s="283"/>
      <c r="O143" s="284"/>
      <c r="R143" s="11"/>
    </row>
    <row r="144" spans="1:27" s="28" customFormat="1" ht="14.45" customHeight="1">
      <c r="A144" s="473" t="s">
        <v>633</v>
      </c>
      <c r="B144" s="473"/>
      <c r="C144" s="473"/>
      <c r="D144" s="473"/>
      <c r="E144" s="473"/>
      <c r="F144" s="473"/>
      <c r="G144" s="473"/>
      <c r="H144" s="473"/>
      <c r="I144" s="473"/>
      <c r="J144" s="473"/>
      <c r="K144" s="473"/>
      <c r="L144" s="155"/>
      <c r="M144" s="155"/>
      <c r="N144" s="155"/>
      <c r="O144" s="155"/>
      <c r="P144" s="155"/>
      <c r="Q144" s="155"/>
      <c r="R144" s="155"/>
    </row>
    <row r="145" spans="1:21" s="28" customFormat="1" ht="15">
      <c r="A145" s="207"/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155"/>
      <c r="M145" s="155"/>
      <c r="N145" s="155"/>
      <c r="O145" s="155"/>
      <c r="P145" s="155"/>
      <c r="Q145" s="155"/>
      <c r="R145" s="155"/>
    </row>
    <row r="146" spans="1:21" s="28" customFormat="1" ht="30" customHeight="1">
      <c r="A146" s="176" t="s">
        <v>648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155"/>
      <c r="M146" s="155"/>
      <c r="N146" s="155"/>
      <c r="O146" s="155"/>
      <c r="P146" s="155"/>
      <c r="Q146" s="155"/>
      <c r="R146" s="155"/>
    </row>
    <row r="147" spans="1:21" s="28" customFormat="1" ht="21.75" customHeight="1">
      <c r="A147" s="474"/>
      <c r="B147" s="474"/>
      <c r="C147" s="474"/>
      <c r="D147" s="474"/>
      <c r="E147" s="474"/>
      <c r="F147" s="474"/>
      <c r="G147" s="474"/>
      <c r="H147" s="159" t="s">
        <v>11</v>
      </c>
      <c r="I147" s="27" t="b">
        <v>0</v>
      </c>
      <c r="J147" s="159" t="s">
        <v>12</v>
      </c>
      <c r="K147" s="27" t="b">
        <v>0</v>
      </c>
      <c r="L147" s="460" t="str">
        <f>IF(P147+Q147&gt;1,"Scegliere una sola opzione","")</f>
        <v/>
      </c>
      <c r="M147" s="461"/>
      <c r="N147" s="219" t="str">
        <f>+IF(I147=TRUE,"1","0")</f>
        <v>0</v>
      </c>
      <c r="O147" s="219" t="str">
        <f>+IF(K147=TRUE,"1","0")</f>
        <v>0</v>
      </c>
      <c r="P147" s="223">
        <f>N147*1</f>
        <v>0</v>
      </c>
      <c r="Q147" s="223">
        <f>O147*1</f>
        <v>0</v>
      </c>
      <c r="R147" s="155"/>
    </row>
    <row r="148" spans="1:21" s="28" customFormat="1" ht="21.75" customHeight="1">
      <c r="A148" s="208"/>
      <c r="B148" s="208"/>
      <c r="C148" s="208"/>
      <c r="D148" s="208"/>
      <c r="E148" s="208"/>
      <c r="F148" s="208"/>
      <c r="G148" s="208"/>
      <c r="H148" s="159"/>
      <c r="I148" s="168"/>
      <c r="J148" s="159"/>
      <c r="K148" s="168"/>
      <c r="L148" s="203"/>
      <c r="M148" s="204"/>
      <c r="N148" s="219"/>
      <c r="O148" s="219"/>
      <c r="P148" s="11"/>
      <c r="Q148" s="11"/>
      <c r="R148" s="155"/>
    </row>
    <row r="149" spans="1:21" s="82" customFormat="1" ht="26.45" customHeight="1">
      <c r="A149" s="400" t="s">
        <v>692</v>
      </c>
      <c r="B149" s="400"/>
      <c r="C149" s="400"/>
      <c r="D149" s="400"/>
      <c r="E149" s="400"/>
      <c r="F149" s="400"/>
      <c r="G149" s="400"/>
      <c r="H149" s="400"/>
      <c r="I149" s="400"/>
      <c r="J149" s="400"/>
      <c r="K149" s="400"/>
      <c r="L149" s="79"/>
      <c r="M149" s="79"/>
      <c r="N149" s="79"/>
      <c r="O149" s="79"/>
      <c r="P149" s="79"/>
      <c r="Q149" s="79"/>
      <c r="R149" s="79"/>
    </row>
    <row r="150" spans="1:21" s="82" customFormat="1" ht="21" customHeight="1">
      <c r="J150" s="389"/>
      <c r="K150" s="390"/>
      <c r="L150" s="79"/>
      <c r="M150" s="79"/>
      <c r="N150" s="79"/>
      <c r="O150" s="79"/>
      <c r="P150" s="79"/>
      <c r="Q150" s="79"/>
      <c r="R150" s="79"/>
    </row>
    <row r="151" spans="1:21" s="28" customFormat="1" ht="12" customHeight="1">
      <c r="L151" s="155"/>
      <c r="M151" s="155"/>
      <c r="N151" s="155"/>
      <c r="O151" s="155"/>
      <c r="P151" s="155"/>
      <c r="Q151" s="155"/>
      <c r="R151" s="155"/>
    </row>
    <row r="152" spans="1:21" s="82" customFormat="1" ht="12" customHeight="1">
      <c r="L152" s="79"/>
      <c r="M152" s="79"/>
      <c r="N152" s="79"/>
      <c r="O152" s="79"/>
      <c r="P152" s="79"/>
      <c r="Q152" s="79"/>
      <c r="R152" s="79"/>
    </row>
    <row r="153" spans="1:21" s="82" customFormat="1" ht="18.600000000000001" customHeight="1">
      <c r="A153" s="443" t="s">
        <v>649</v>
      </c>
      <c r="B153" s="443"/>
      <c r="C153" s="443"/>
      <c r="D153" s="443"/>
      <c r="E153" s="443"/>
      <c r="F153" s="443"/>
      <c r="G153" s="443"/>
      <c r="H153" s="443"/>
      <c r="I153" s="443"/>
      <c r="J153" s="443"/>
      <c r="K153" s="443"/>
      <c r="L153" s="79"/>
      <c r="M153" s="79"/>
      <c r="N153" s="79"/>
      <c r="O153" s="79"/>
      <c r="P153" s="79"/>
      <c r="Q153" s="79"/>
      <c r="R153" s="79"/>
    </row>
    <row r="154" spans="1:21" s="82" customFormat="1" ht="11.25" customHeight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79"/>
      <c r="M154" s="79"/>
      <c r="N154" s="79"/>
      <c r="O154" s="79"/>
      <c r="P154" s="79"/>
      <c r="Q154" s="79"/>
      <c r="R154" s="79"/>
    </row>
    <row r="155" spans="1:21" s="82" customFormat="1" ht="21" customHeight="1">
      <c r="A155" s="175"/>
      <c r="B155" s="444" t="s">
        <v>653</v>
      </c>
      <c r="C155" s="444"/>
      <c r="D155" s="444"/>
      <c r="E155" s="444"/>
      <c r="F155" s="444"/>
      <c r="G155" s="444"/>
      <c r="H155" s="177" t="s">
        <v>11</v>
      </c>
      <c r="I155" s="381" t="b">
        <v>0</v>
      </c>
      <c r="J155" s="177" t="s">
        <v>12</v>
      </c>
      <c r="K155" s="381" t="b">
        <v>0</v>
      </c>
      <c r="L155" s="370" t="str">
        <f>IF(P155+Q155&gt;1,"Scegliere una sola opzione","")</f>
        <v/>
      </c>
      <c r="M155" s="143"/>
      <c r="N155" s="219" t="str">
        <f>+IF(I155=TRUE,"1","0")</f>
        <v>0</v>
      </c>
      <c r="O155" s="219" t="str">
        <f>+IF(K155=TRUE,"1","0")</f>
        <v>0</v>
      </c>
      <c r="P155" s="285">
        <f t="shared" ref="P155:Q158" si="7">N155*1</f>
        <v>0</v>
      </c>
      <c r="Q155" s="285">
        <f t="shared" si="7"/>
        <v>0</v>
      </c>
      <c r="R155" s="79"/>
    </row>
    <row r="156" spans="1:21" s="82" customFormat="1" ht="33.6" customHeight="1">
      <c r="A156" s="175"/>
      <c r="B156" s="445" t="s">
        <v>664</v>
      </c>
      <c r="C156" s="446"/>
      <c r="D156" s="446"/>
      <c r="E156" s="446"/>
      <c r="F156" s="446"/>
      <c r="G156" s="447"/>
      <c r="H156" s="177" t="s">
        <v>11</v>
      </c>
      <c r="I156" s="381" t="b">
        <v>0</v>
      </c>
      <c r="J156" s="177" t="s">
        <v>12</v>
      </c>
      <c r="K156" s="381" t="b">
        <v>0</v>
      </c>
      <c r="L156" s="370" t="str">
        <f>IF(P156+Q156&gt;1,"Scegliere una sola opzione","")</f>
        <v/>
      </c>
      <c r="M156" s="143"/>
      <c r="N156" s="219" t="str">
        <f>+IF(I156=TRUE,"1","0")</f>
        <v>0</v>
      </c>
      <c r="O156" s="219" t="str">
        <f>+IF(K156=TRUE,"1","0")</f>
        <v>0</v>
      </c>
      <c r="P156" s="285">
        <f t="shared" si="7"/>
        <v>0</v>
      </c>
      <c r="Q156" s="285">
        <f t="shared" si="7"/>
        <v>0</v>
      </c>
      <c r="R156" s="79"/>
    </row>
    <row r="157" spans="1:21" s="82" customFormat="1" ht="25.9" customHeight="1">
      <c r="A157" s="92"/>
      <c r="B157" s="444" t="s">
        <v>654</v>
      </c>
      <c r="C157" s="444"/>
      <c r="D157" s="444"/>
      <c r="E157" s="444"/>
      <c r="F157" s="444"/>
      <c r="G157" s="444"/>
      <c r="H157" s="177" t="s">
        <v>11</v>
      </c>
      <c r="I157" s="381" t="b">
        <v>0</v>
      </c>
      <c r="J157" s="177" t="s">
        <v>12</v>
      </c>
      <c r="K157" s="381" t="b">
        <v>0</v>
      </c>
      <c r="L157" s="370" t="str">
        <f>IF(P157+Q157&gt;1,"Scegliere una sola opzione","")</f>
        <v/>
      </c>
      <c r="M157" s="143"/>
      <c r="N157" s="219" t="str">
        <f>+IF(I157=TRUE,"1","0")</f>
        <v>0</v>
      </c>
      <c r="O157" s="219" t="str">
        <f>+IF(K157=TRUE,"1","0")</f>
        <v>0</v>
      </c>
      <c r="P157" s="285">
        <f t="shared" si="7"/>
        <v>0</v>
      </c>
      <c r="Q157" s="285">
        <f t="shared" si="7"/>
        <v>0</v>
      </c>
      <c r="R157" s="79"/>
    </row>
    <row r="158" spans="1:21" s="82" customFormat="1" ht="24" customHeight="1">
      <c r="A158" s="459" t="s">
        <v>693</v>
      </c>
      <c r="B158" s="459"/>
      <c r="C158" s="459"/>
      <c r="D158" s="459"/>
      <c r="E158" s="459"/>
      <c r="F158" s="459"/>
      <c r="G158" s="104"/>
      <c r="H158" s="177" t="s">
        <v>11</v>
      </c>
      <c r="I158" s="142" t="b">
        <v>0</v>
      </c>
      <c r="J158" s="177" t="s">
        <v>12</v>
      </c>
      <c r="K158" s="142" t="b">
        <v>0</v>
      </c>
      <c r="L158" s="384" t="str">
        <f>IF(P158+Q158&gt;1,"Scegliere una sola opzione",IF(P157+Q158&gt;1,"Attenzione ''No'' al punto c.",IF(AND(P157+Q157=0,Q158=1),"Attenzione Nessuna risposta al punto c.","")))</f>
        <v/>
      </c>
      <c r="M158" s="384"/>
      <c r="N158" s="219" t="str">
        <f>+IF(I158=TRUE,"1","0")</f>
        <v>0</v>
      </c>
      <c r="O158" s="219" t="str">
        <f>+IF(K158=TRUE,"1","0")</f>
        <v>0</v>
      </c>
      <c r="P158" s="285">
        <f t="shared" si="7"/>
        <v>0</v>
      </c>
      <c r="Q158" s="285">
        <f t="shared" si="7"/>
        <v>0</v>
      </c>
      <c r="R158" s="79"/>
    </row>
    <row r="159" spans="1:21" s="232" customFormat="1" ht="68.25" customHeight="1">
      <c r="A159" s="448" t="s">
        <v>651</v>
      </c>
      <c r="B159" s="448"/>
      <c r="C159" s="448"/>
      <c r="D159" s="448"/>
      <c r="E159" s="448"/>
      <c r="F159" s="448"/>
      <c r="G159" s="448"/>
      <c r="H159" s="448"/>
      <c r="I159" s="448"/>
      <c r="J159" s="448"/>
      <c r="K159" s="448"/>
      <c r="L159" s="79"/>
      <c r="M159" s="79"/>
      <c r="N159" s="286"/>
      <c r="O159" s="286"/>
      <c r="P159" s="286"/>
      <c r="Q159" s="286"/>
      <c r="R159" s="286"/>
      <c r="S159" s="287"/>
      <c r="T159" s="287"/>
      <c r="U159" s="288"/>
    </row>
    <row r="160" spans="1:21" s="232" customFormat="1" ht="31.15" customHeight="1">
      <c r="A160" s="202"/>
      <c r="B160" s="371"/>
      <c r="C160" s="372"/>
      <c r="D160" s="449" t="s">
        <v>87</v>
      </c>
      <c r="E160" s="450"/>
      <c r="F160" s="450"/>
      <c r="G160" s="450"/>
      <c r="H160" s="202"/>
      <c r="I160" s="201"/>
      <c r="J160" s="202"/>
      <c r="K160" s="202"/>
      <c r="L160" s="173"/>
      <c r="M160" s="174"/>
      <c r="N160" s="289"/>
      <c r="O160" s="290"/>
      <c r="P160" s="289"/>
      <c r="Q160" s="289"/>
      <c r="R160" s="287"/>
      <c r="S160" s="287"/>
      <c r="T160" s="287"/>
      <c r="U160" s="288"/>
    </row>
    <row r="161" spans="1:25" s="232" customFormat="1" ht="18" customHeight="1">
      <c r="A161" s="12"/>
      <c r="B161" s="451" t="s">
        <v>31</v>
      </c>
      <c r="C161" s="452"/>
      <c r="D161" s="453"/>
      <c r="E161" s="454"/>
      <c r="F161" s="454"/>
      <c r="G161" s="454"/>
      <c r="H161" s="143" t="str">
        <f>IF(D161&gt;0, IF(H55+J55=0,"Attenzione Zero operai 2017 in B.2!",""),"")</f>
        <v/>
      </c>
      <c r="I161" s="12"/>
      <c r="J161" s="12"/>
      <c r="K161" s="12"/>
      <c r="L161" s="178"/>
      <c r="M161" s="178"/>
      <c r="N161" s="291"/>
      <c r="O161" s="290"/>
      <c r="P161" s="289"/>
    </row>
    <row r="162" spans="1:25" s="232" customFormat="1" ht="18" customHeight="1">
      <c r="A162" s="12"/>
      <c r="B162" s="455" t="s">
        <v>88</v>
      </c>
      <c r="C162" s="456"/>
      <c r="D162" s="457"/>
      <c r="E162" s="458"/>
      <c r="F162" s="458"/>
      <c r="G162" s="458"/>
      <c r="H162" s="143" t="str">
        <f>IF(D162&gt;0, IF(H53+J53+H54+J54=0,"Attenzione Zero impiegati/intermedi 2017 in B.2!",""),"")</f>
        <v/>
      </c>
      <c r="I162" s="143"/>
      <c r="J162" s="143"/>
      <c r="K162" s="143"/>
      <c r="L162" s="178"/>
      <c r="M162" s="178"/>
      <c r="N162" s="291"/>
      <c r="O162" s="292"/>
      <c r="P162" s="289"/>
    </row>
    <row r="163" spans="1:25" s="232" customFormat="1" ht="18" customHeight="1">
      <c r="A163" s="179"/>
      <c r="B163" s="439" t="s">
        <v>28</v>
      </c>
      <c r="C163" s="440"/>
      <c r="D163" s="441"/>
      <c r="E163" s="442"/>
      <c r="F163" s="442"/>
      <c r="G163" s="442"/>
      <c r="H163" s="143" t="str">
        <f>IF(D163&gt;0, IF(H52+J52=0,"Attenzione Zero quadri 2017 in B.2!",""),"")</f>
        <v/>
      </c>
      <c r="I163" s="144"/>
      <c r="J163" s="144"/>
      <c r="K163" s="180"/>
      <c r="L163" s="178"/>
      <c r="M163" s="178"/>
      <c r="N163" s="291"/>
      <c r="O163" s="289"/>
      <c r="P163" s="289"/>
    </row>
    <row r="164" spans="1:25" s="232" customFormat="1" ht="24" customHeight="1">
      <c r="A164" s="181"/>
      <c r="B164" s="182"/>
      <c r="C164" s="182"/>
      <c r="D164" s="86"/>
      <c r="E164" s="86"/>
      <c r="F164" s="86"/>
      <c r="G164" s="86"/>
      <c r="H164" s="87"/>
      <c r="I164" s="82"/>
      <c r="J164" s="82"/>
      <c r="K164" s="82"/>
      <c r="L164" s="178"/>
      <c r="M164" s="178"/>
      <c r="N164" s="291"/>
      <c r="O164" s="289"/>
      <c r="P164" s="289"/>
    </row>
    <row r="165" spans="1:25" s="81" customFormat="1" ht="31.9" customHeight="1">
      <c r="A165" s="433" t="s">
        <v>661</v>
      </c>
      <c r="B165" s="433"/>
      <c r="C165" s="433"/>
      <c r="D165" s="433"/>
      <c r="E165" s="433"/>
      <c r="F165" s="433"/>
      <c r="G165" s="433"/>
      <c r="H165" s="91" t="s">
        <v>11</v>
      </c>
      <c r="I165" s="382" t="b">
        <v>0</v>
      </c>
      <c r="J165" s="91" t="s">
        <v>12</v>
      </c>
      <c r="K165" s="383" t="b">
        <v>0</v>
      </c>
      <c r="L165" s="370" t="str">
        <f>IF(P165+Q165&gt;1,"Scegliere una sola opzione","")</f>
        <v/>
      </c>
      <c r="M165" s="80"/>
      <c r="N165" s="220" t="str">
        <f>+IF(I165=TRUE,"1","0")</f>
        <v>0</v>
      </c>
      <c r="O165" s="220" t="str">
        <f>+IF(K165=TRUE,"1","0")</f>
        <v>0</v>
      </c>
      <c r="P165" s="221">
        <f>N165*1</f>
        <v>0</v>
      </c>
      <c r="Q165" s="221">
        <f>O165*1</f>
        <v>0</v>
      </c>
      <c r="R165" s="79"/>
    </row>
    <row r="166" spans="1:25" s="231" customFormat="1" ht="37.15" customHeight="1">
      <c r="A166" s="434" t="s">
        <v>655</v>
      </c>
      <c r="B166" s="434"/>
      <c r="C166" s="434"/>
      <c r="D166" s="434"/>
      <c r="E166" s="434"/>
      <c r="F166" s="434"/>
      <c r="G166" s="434"/>
      <c r="H166" s="434"/>
      <c r="I166" s="434"/>
      <c r="J166" s="434"/>
      <c r="K166" s="434"/>
      <c r="L166" s="83"/>
      <c r="M166" s="83"/>
      <c r="N166" s="291"/>
      <c r="O166" s="293"/>
      <c r="P166" s="293"/>
      <c r="R166" s="232"/>
    </row>
    <row r="167" spans="1:25" s="296" customFormat="1" ht="24.75" customHeight="1">
      <c r="A167" s="435"/>
      <c r="B167" s="93"/>
      <c r="C167" s="93"/>
      <c r="D167" s="93"/>
      <c r="E167" s="436" t="s">
        <v>89</v>
      </c>
      <c r="F167" s="436" t="s">
        <v>90</v>
      </c>
      <c r="G167" s="436"/>
      <c r="H167" s="436"/>
      <c r="I167" s="436"/>
      <c r="J167" s="436"/>
      <c r="K167" s="437" t="s">
        <v>656</v>
      </c>
      <c r="L167" s="94"/>
      <c r="M167" s="94"/>
      <c r="N167" s="294"/>
      <c r="O167" s="295"/>
      <c r="P167" s="295"/>
      <c r="R167" s="297"/>
    </row>
    <row r="168" spans="1:25" s="296" customFormat="1" ht="79.150000000000006" customHeight="1">
      <c r="A168" s="435"/>
      <c r="B168" s="93"/>
      <c r="C168" s="93"/>
      <c r="D168" s="93"/>
      <c r="E168" s="436"/>
      <c r="F168" s="95" t="s">
        <v>679</v>
      </c>
      <c r="G168" s="438" t="s">
        <v>91</v>
      </c>
      <c r="H168" s="438"/>
      <c r="I168" s="438" t="s">
        <v>92</v>
      </c>
      <c r="J168" s="438"/>
      <c r="K168" s="437"/>
      <c r="L168" s="94"/>
      <c r="M168" s="94"/>
      <c r="N168" s="297"/>
      <c r="O168" s="298"/>
      <c r="P168" s="297"/>
      <c r="Q168" s="297"/>
      <c r="R168" s="297"/>
      <c r="W168" s="299"/>
      <c r="X168" s="297"/>
      <c r="Y168" s="297"/>
    </row>
    <row r="169" spans="1:25" s="296" customFormat="1" ht="18" customHeight="1">
      <c r="A169" s="401" t="s">
        <v>93</v>
      </c>
      <c r="B169" s="402"/>
      <c r="C169" s="402"/>
      <c r="D169" s="403"/>
      <c r="E169" s="96" t="b">
        <v>0</v>
      </c>
      <c r="F169" s="97" t="b">
        <v>0</v>
      </c>
      <c r="G169" s="432" t="b">
        <v>0</v>
      </c>
      <c r="H169" s="432"/>
      <c r="I169" s="432" t="b">
        <v>0</v>
      </c>
      <c r="J169" s="432"/>
      <c r="K169" s="145"/>
      <c r="L169" s="148" t="str">
        <f>IF(O169+P169+Q169+K169&gt;0, IF(P$165=1,"Attenzione servizi di welfare assenti",""),"")</f>
        <v/>
      </c>
      <c r="M169" s="98"/>
      <c r="N169" s="300" t="str">
        <f>+IF(E169=TRUE,"1","0")</f>
        <v>0</v>
      </c>
      <c r="O169" s="300" t="str">
        <f>+IF(F169=TRUE,"1","0")</f>
        <v>0</v>
      </c>
      <c r="P169" s="300" t="str">
        <f t="shared" ref="O169:P178" si="8">+IF(G169=TRUE,"1","0")</f>
        <v>0</v>
      </c>
      <c r="Q169" s="300" t="str">
        <f>+IF(I169=TRUE,"1","0")</f>
        <v>0</v>
      </c>
      <c r="R169" s="297"/>
      <c r="S169" s="301">
        <f>N169*1</f>
        <v>0</v>
      </c>
      <c r="T169" s="301">
        <f t="shared" ref="T169:V178" si="9">O169*1</f>
        <v>0</v>
      </c>
      <c r="U169" s="301">
        <f t="shared" si="9"/>
        <v>0</v>
      </c>
      <c r="V169" s="301">
        <f t="shared" si="9"/>
        <v>0</v>
      </c>
      <c r="W169" s="297"/>
      <c r="X169" s="297"/>
      <c r="Y169" s="297"/>
    </row>
    <row r="170" spans="1:25" s="296" customFormat="1" ht="18" customHeight="1">
      <c r="A170" s="401" t="s">
        <v>94</v>
      </c>
      <c r="B170" s="402"/>
      <c r="C170" s="402"/>
      <c r="D170" s="403"/>
      <c r="E170" s="99" t="b">
        <v>0</v>
      </c>
      <c r="F170" s="100" t="b">
        <v>0</v>
      </c>
      <c r="G170" s="404" t="b">
        <v>0</v>
      </c>
      <c r="H170" s="404"/>
      <c r="I170" s="404" t="b">
        <v>0</v>
      </c>
      <c r="J170" s="404"/>
      <c r="K170" s="146"/>
      <c r="L170" s="148" t="str">
        <f t="shared" ref="L170:L178" si="10">IF(O170+P170+Q170+K170&gt;0, IF(P$165=1,"Attenzione servizi di welfare assenti",""),"")</f>
        <v/>
      </c>
      <c r="M170" s="98"/>
      <c r="N170" s="300" t="str">
        <f t="shared" ref="N170:N178" si="11">+IF(E170=TRUE,"1","0")</f>
        <v>0</v>
      </c>
      <c r="O170" s="300" t="str">
        <f t="shared" si="8"/>
        <v>0</v>
      </c>
      <c r="P170" s="300" t="str">
        <f>+IF(G170=TRUE,"1","0")</f>
        <v>0</v>
      </c>
      <c r="Q170" s="300" t="str">
        <f t="shared" ref="Q170:Q178" si="12">+IF(I170=TRUE,"1","0")</f>
        <v>0</v>
      </c>
      <c r="R170" s="297"/>
      <c r="S170" s="301">
        <f t="shared" ref="S170:S178" si="13">N170*1</f>
        <v>0</v>
      </c>
      <c r="T170" s="301">
        <f t="shared" si="9"/>
        <v>0</v>
      </c>
      <c r="U170" s="301">
        <f t="shared" si="9"/>
        <v>0</v>
      </c>
      <c r="V170" s="301">
        <f t="shared" si="9"/>
        <v>0</v>
      </c>
      <c r="W170" s="297"/>
      <c r="X170" s="297"/>
      <c r="Y170" s="297"/>
    </row>
    <row r="171" spans="1:25" s="296" customFormat="1" ht="18" customHeight="1">
      <c r="A171" s="401" t="s">
        <v>95</v>
      </c>
      <c r="B171" s="402"/>
      <c r="C171" s="402"/>
      <c r="D171" s="403"/>
      <c r="E171" s="99" t="b">
        <v>0</v>
      </c>
      <c r="F171" s="100" t="b">
        <v>0</v>
      </c>
      <c r="G171" s="404" t="b">
        <v>0</v>
      </c>
      <c r="H171" s="404"/>
      <c r="I171" s="404" t="b">
        <v>0</v>
      </c>
      <c r="J171" s="404"/>
      <c r="K171" s="146"/>
      <c r="L171" s="148" t="str">
        <f t="shared" si="10"/>
        <v/>
      </c>
      <c r="M171" s="94"/>
      <c r="N171" s="300" t="str">
        <f t="shared" si="11"/>
        <v>0</v>
      </c>
      <c r="O171" s="300" t="str">
        <f t="shared" si="8"/>
        <v>0</v>
      </c>
      <c r="P171" s="300" t="str">
        <f t="shared" si="8"/>
        <v>0</v>
      </c>
      <c r="Q171" s="300" t="str">
        <f t="shared" si="12"/>
        <v>0</v>
      </c>
      <c r="R171" s="297"/>
      <c r="S171" s="301">
        <f t="shared" si="13"/>
        <v>0</v>
      </c>
      <c r="T171" s="301">
        <f t="shared" si="9"/>
        <v>0</v>
      </c>
      <c r="U171" s="301">
        <f t="shared" si="9"/>
        <v>0</v>
      </c>
      <c r="V171" s="301">
        <f t="shared" si="9"/>
        <v>0</v>
      </c>
      <c r="W171" s="297"/>
      <c r="X171" s="297"/>
      <c r="Y171" s="297"/>
    </row>
    <row r="172" spans="1:25" s="296" customFormat="1" ht="18" customHeight="1">
      <c r="A172" s="401" t="s">
        <v>96</v>
      </c>
      <c r="B172" s="402"/>
      <c r="C172" s="402"/>
      <c r="D172" s="403"/>
      <c r="E172" s="99" t="b">
        <v>0</v>
      </c>
      <c r="F172" s="100" t="b">
        <v>0</v>
      </c>
      <c r="G172" s="404" t="b">
        <v>0</v>
      </c>
      <c r="H172" s="404"/>
      <c r="I172" s="404" t="b">
        <v>0</v>
      </c>
      <c r="J172" s="404"/>
      <c r="K172" s="146"/>
      <c r="L172" s="148" t="str">
        <f t="shared" si="10"/>
        <v/>
      </c>
      <c r="M172" s="94"/>
      <c r="N172" s="300" t="str">
        <f t="shared" si="11"/>
        <v>0</v>
      </c>
      <c r="O172" s="300" t="str">
        <f>+IF(F172=TRUE,"1","0")</f>
        <v>0</v>
      </c>
      <c r="P172" s="300" t="str">
        <f t="shared" si="8"/>
        <v>0</v>
      </c>
      <c r="Q172" s="300" t="str">
        <f t="shared" si="12"/>
        <v>0</v>
      </c>
      <c r="R172" s="297"/>
      <c r="S172" s="301">
        <f t="shared" si="13"/>
        <v>0</v>
      </c>
      <c r="T172" s="301">
        <f t="shared" si="9"/>
        <v>0</v>
      </c>
      <c r="U172" s="301">
        <f t="shared" si="9"/>
        <v>0</v>
      </c>
      <c r="V172" s="301">
        <f t="shared" si="9"/>
        <v>0</v>
      </c>
      <c r="W172" s="297"/>
      <c r="X172" s="297"/>
      <c r="Y172" s="297"/>
    </row>
    <row r="173" spans="1:25" s="296" customFormat="1" ht="43.5" customHeight="1">
      <c r="A173" s="401" t="s">
        <v>620</v>
      </c>
      <c r="B173" s="402"/>
      <c r="C173" s="402"/>
      <c r="D173" s="403"/>
      <c r="E173" s="99" t="b">
        <v>0</v>
      </c>
      <c r="F173" s="100" t="b">
        <v>0</v>
      </c>
      <c r="G173" s="404" t="b">
        <v>0</v>
      </c>
      <c r="H173" s="404"/>
      <c r="I173" s="404" t="b">
        <v>0</v>
      </c>
      <c r="J173" s="404"/>
      <c r="K173" s="146"/>
      <c r="L173" s="148" t="str">
        <f t="shared" si="10"/>
        <v/>
      </c>
      <c r="M173" s="94"/>
      <c r="N173" s="300" t="str">
        <f t="shared" si="11"/>
        <v>0</v>
      </c>
      <c r="O173" s="300" t="str">
        <f t="shared" si="8"/>
        <v>0</v>
      </c>
      <c r="P173" s="300" t="str">
        <f t="shared" si="8"/>
        <v>0</v>
      </c>
      <c r="Q173" s="300" t="str">
        <f t="shared" si="12"/>
        <v>0</v>
      </c>
      <c r="R173" s="297"/>
      <c r="S173" s="301">
        <f t="shared" si="13"/>
        <v>0</v>
      </c>
      <c r="T173" s="301">
        <f t="shared" si="9"/>
        <v>0</v>
      </c>
      <c r="U173" s="301">
        <f t="shared" si="9"/>
        <v>0</v>
      </c>
      <c r="V173" s="301">
        <f t="shared" si="9"/>
        <v>0</v>
      </c>
      <c r="W173" s="297"/>
      <c r="X173" s="297"/>
      <c r="Y173" s="297"/>
    </row>
    <row r="174" spans="1:25" s="296" customFormat="1" ht="31.5" customHeight="1">
      <c r="A174" s="401" t="s">
        <v>97</v>
      </c>
      <c r="B174" s="402"/>
      <c r="C174" s="402"/>
      <c r="D174" s="403"/>
      <c r="E174" s="99" t="b">
        <v>0</v>
      </c>
      <c r="F174" s="100" t="b">
        <v>0</v>
      </c>
      <c r="G174" s="404" t="b">
        <v>0</v>
      </c>
      <c r="H174" s="404"/>
      <c r="I174" s="404" t="b">
        <v>0</v>
      </c>
      <c r="J174" s="404"/>
      <c r="K174" s="146"/>
      <c r="L174" s="148" t="str">
        <f t="shared" si="10"/>
        <v/>
      </c>
      <c r="M174" s="94"/>
      <c r="N174" s="300" t="str">
        <f t="shared" si="11"/>
        <v>0</v>
      </c>
      <c r="O174" s="300" t="str">
        <f t="shared" si="8"/>
        <v>0</v>
      </c>
      <c r="P174" s="300" t="str">
        <f>+IF(G174=TRUE,"1","0")</f>
        <v>0</v>
      </c>
      <c r="Q174" s="300" t="str">
        <f t="shared" si="12"/>
        <v>0</v>
      </c>
      <c r="R174" s="297"/>
      <c r="S174" s="301">
        <f t="shared" si="13"/>
        <v>0</v>
      </c>
      <c r="T174" s="301">
        <f t="shared" si="9"/>
        <v>0</v>
      </c>
      <c r="U174" s="301">
        <f t="shared" si="9"/>
        <v>0</v>
      </c>
      <c r="V174" s="301">
        <f t="shared" si="9"/>
        <v>0</v>
      </c>
      <c r="W174" s="297"/>
      <c r="X174" s="297"/>
      <c r="Y174" s="297"/>
    </row>
    <row r="175" spans="1:25" s="296" customFormat="1" ht="28.15" customHeight="1">
      <c r="A175" s="401" t="s">
        <v>98</v>
      </c>
      <c r="B175" s="402"/>
      <c r="C175" s="402"/>
      <c r="D175" s="403"/>
      <c r="E175" s="99" t="b">
        <v>0</v>
      </c>
      <c r="F175" s="100" t="b">
        <v>0</v>
      </c>
      <c r="G175" s="404" t="b">
        <v>0</v>
      </c>
      <c r="H175" s="404"/>
      <c r="I175" s="404" t="b">
        <v>0</v>
      </c>
      <c r="J175" s="404"/>
      <c r="K175" s="146"/>
      <c r="L175" s="148" t="str">
        <f t="shared" si="10"/>
        <v/>
      </c>
      <c r="M175" s="94"/>
      <c r="N175" s="300" t="str">
        <f t="shared" si="11"/>
        <v>0</v>
      </c>
      <c r="O175" s="300" t="str">
        <f t="shared" si="8"/>
        <v>0</v>
      </c>
      <c r="P175" s="300" t="str">
        <f t="shared" si="8"/>
        <v>0</v>
      </c>
      <c r="Q175" s="300" t="str">
        <f t="shared" si="12"/>
        <v>0</v>
      </c>
      <c r="R175" s="297"/>
      <c r="S175" s="301">
        <f t="shared" si="13"/>
        <v>0</v>
      </c>
      <c r="T175" s="301">
        <f t="shared" si="9"/>
        <v>0</v>
      </c>
      <c r="U175" s="301">
        <f t="shared" si="9"/>
        <v>0</v>
      </c>
      <c r="V175" s="301">
        <f t="shared" si="9"/>
        <v>0</v>
      </c>
      <c r="W175" s="297"/>
      <c r="X175" s="297"/>
      <c r="Y175" s="297"/>
    </row>
    <row r="176" spans="1:25" s="296" customFormat="1" ht="18" customHeight="1">
      <c r="A176" s="401" t="s">
        <v>99</v>
      </c>
      <c r="B176" s="402"/>
      <c r="C176" s="402"/>
      <c r="D176" s="403"/>
      <c r="E176" s="99" t="b">
        <v>0</v>
      </c>
      <c r="F176" s="100" t="b">
        <v>0</v>
      </c>
      <c r="G176" s="404" t="b">
        <v>0</v>
      </c>
      <c r="H176" s="404"/>
      <c r="I176" s="404" t="b">
        <v>0</v>
      </c>
      <c r="J176" s="404"/>
      <c r="K176" s="146"/>
      <c r="L176" s="148" t="str">
        <f t="shared" si="10"/>
        <v/>
      </c>
      <c r="M176" s="94"/>
      <c r="N176" s="300" t="str">
        <f t="shared" si="11"/>
        <v>0</v>
      </c>
      <c r="O176" s="300" t="str">
        <f>+IF(F176=TRUE,"1","0")</f>
        <v>0</v>
      </c>
      <c r="P176" s="300" t="str">
        <f t="shared" si="8"/>
        <v>0</v>
      </c>
      <c r="Q176" s="300" t="str">
        <f t="shared" si="12"/>
        <v>0</v>
      </c>
      <c r="R176" s="297"/>
      <c r="S176" s="301">
        <f t="shared" si="13"/>
        <v>0</v>
      </c>
      <c r="T176" s="301">
        <f t="shared" si="9"/>
        <v>0</v>
      </c>
      <c r="U176" s="301">
        <f t="shared" si="9"/>
        <v>0</v>
      </c>
      <c r="V176" s="301">
        <f t="shared" si="9"/>
        <v>0</v>
      </c>
      <c r="W176" s="297"/>
      <c r="X176" s="297"/>
      <c r="Y176" s="297"/>
    </row>
    <row r="177" spans="1:25" s="296" customFormat="1" ht="18" customHeight="1">
      <c r="A177" s="401" t="s">
        <v>621</v>
      </c>
      <c r="B177" s="402"/>
      <c r="C177" s="402"/>
      <c r="D177" s="403"/>
      <c r="E177" s="99" t="b">
        <v>0</v>
      </c>
      <c r="F177" s="100" t="b">
        <v>0</v>
      </c>
      <c r="G177" s="404" t="b">
        <v>0</v>
      </c>
      <c r="H177" s="404"/>
      <c r="I177" s="404" t="b">
        <v>0</v>
      </c>
      <c r="J177" s="404"/>
      <c r="K177" s="146"/>
      <c r="L177" s="148" t="str">
        <f t="shared" si="10"/>
        <v/>
      </c>
      <c r="M177" s="94"/>
      <c r="N177" s="300" t="str">
        <f t="shared" si="11"/>
        <v>0</v>
      </c>
      <c r="O177" s="300" t="str">
        <f t="shared" si="8"/>
        <v>0</v>
      </c>
      <c r="P177" s="300" t="str">
        <f t="shared" si="8"/>
        <v>0</v>
      </c>
      <c r="Q177" s="300" t="str">
        <f t="shared" si="12"/>
        <v>0</v>
      </c>
      <c r="R177" s="297"/>
      <c r="S177" s="301">
        <f t="shared" si="13"/>
        <v>0</v>
      </c>
      <c r="T177" s="301">
        <f t="shared" si="9"/>
        <v>0</v>
      </c>
      <c r="U177" s="301">
        <f t="shared" si="9"/>
        <v>0</v>
      </c>
      <c r="V177" s="301">
        <f t="shared" si="9"/>
        <v>0</v>
      </c>
      <c r="W177" s="297"/>
      <c r="X177" s="297"/>
      <c r="Y177" s="297"/>
    </row>
    <row r="178" spans="1:25" s="296" customFormat="1" ht="16.899999999999999" customHeight="1">
      <c r="A178" s="407" t="s">
        <v>86</v>
      </c>
      <c r="B178" s="408"/>
      <c r="C178" s="409" t="s">
        <v>618</v>
      </c>
      <c r="D178" s="410"/>
      <c r="E178" s="101" t="b">
        <v>0</v>
      </c>
      <c r="F178" s="102" t="b">
        <v>0</v>
      </c>
      <c r="G178" s="405" t="b">
        <v>0</v>
      </c>
      <c r="H178" s="405"/>
      <c r="I178" s="405" t="b">
        <v>0</v>
      </c>
      <c r="J178" s="405"/>
      <c r="K178" s="147"/>
      <c r="L178" s="148" t="str">
        <f t="shared" si="10"/>
        <v/>
      </c>
      <c r="M178" s="94"/>
      <c r="N178" s="300" t="str">
        <f t="shared" si="11"/>
        <v>0</v>
      </c>
      <c r="O178" s="300" t="str">
        <f t="shared" si="8"/>
        <v>0</v>
      </c>
      <c r="P178" s="300" t="str">
        <f t="shared" si="8"/>
        <v>0</v>
      </c>
      <c r="Q178" s="300" t="str">
        <f t="shared" si="12"/>
        <v>0</v>
      </c>
      <c r="R178" s="297"/>
      <c r="S178" s="301">
        <f t="shared" si="13"/>
        <v>0</v>
      </c>
      <c r="T178" s="301">
        <f t="shared" si="9"/>
        <v>0</v>
      </c>
      <c r="U178" s="301">
        <f t="shared" si="9"/>
        <v>0</v>
      </c>
      <c r="V178" s="301">
        <f t="shared" si="9"/>
        <v>0</v>
      </c>
      <c r="W178" s="297"/>
      <c r="X178" s="297"/>
      <c r="Y178" s="297"/>
    </row>
    <row r="179" spans="1:25" s="231" customFormat="1" ht="15" customHeight="1">
      <c r="A179" s="88"/>
      <c r="B179" s="89"/>
      <c r="C179" s="89"/>
      <c r="D179" s="89"/>
      <c r="E179" s="89"/>
      <c r="F179" s="89"/>
      <c r="G179" s="89"/>
      <c r="H179" s="88"/>
      <c r="I179" s="90"/>
      <c r="J179" s="90"/>
      <c r="K179" s="90"/>
      <c r="L179" s="83"/>
      <c r="M179" s="83"/>
      <c r="N179" s="302"/>
      <c r="O179" s="298"/>
      <c r="P179" s="232"/>
      <c r="Q179" s="232"/>
      <c r="R179" s="232"/>
      <c r="W179" s="297"/>
      <c r="X179" s="297"/>
      <c r="Y179" s="232"/>
    </row>
    <row r="180" spans="1:25" s="70" customFormat="1" ht="26.45" customHeight="1">
      <c r="A180" s="406" t="s">
        <v>662</v>
      </c>
      <c r="B180" s="406"/>
      <c r="C180" s="406"/>
      <c r="D180" s="406"/>
      <c r="E180" s="406"/>
      <c r="F180" s="406"/>
      <c r="G180" s="406"/>
      <c r="H180" s="406"/>
      <c r="I180" s="406"/>
      <c r="J180" s="406"/>
      <c r="K180" s="406"/>
      <c r="L180" s="5"/>
      <c r="M180" s="5"/>
      <c r="N180" s="20" t="s">
        <v>79</v>
      </c>
      <c r="O180" s="218"/>
      <c r="R180" s="11"/>
    </row>
    <row r="181" spans="1:25" s="231" customFormat="1" ht="16.5" customHeight="1">
      <c r="A181" s="393" t="s">
        <v>100</v>
      </c>
      <c r="B181" s="393"/>
      <c r="C181" s="393"/>
      <c r="D181" s="393"/>
      <c r="E181" s="393"/>
      <c r="F181" s="393"/>
      <c r="G181" s="393"/>
      <c r="H181" s="393"/>
      <c r="I181" s="393"/>
      <c r="J181" s="393"/>
      <c r="K181" s="393"/>
      <c r="L181" s="83"/>
      <c r="M181" s="83"/>
      <c r="N181" s="291"/>
      <c r="O181" s="293"/>
      <c r="P181" s="293"/>
      <c r="R181" s="232"/>
      <c r="W181" s="232"/>
      <c r="X181" s="232"/>
      <c r="Y181" s="232"/>
    </row>
    <row r="182" spans="1:25" s="231" customFormat="1" ht="24.75" customHeight="1">
      <c r="A182" s="394" t="s">
        <v>101</v>
      </c>
      <c r="B182" s="394"/>
      <c r="C182" s="394"/>
      <c r="D182" s="394"/>
      <c r="E182" s="394"/>
      <c r="F182" s="394"/>
      <c r="G182" s="394"/>
      <c r="H182" s="394"/>
      <c r="I182" s="394"/>
      <c r="J182" s="394"/>
      <c r="K182" s="394"/>
      <c r="L182" s="198"/>
      <c r="M182" s="198"/>
      <c r="N182" s="413"/>
      <c r="O182" s="413"/>
      <c r="P182" s="413"/>
      <c r="Q182" s="413"/>
      <c r="R182" s="297"/>
    </row>
    <row r="183" spans="1:25" s="231" customFormat="1" ht="18" customHeight="1">
      <c r="A183" s="394" t="s">
        <v>102</v>
      </c>
      <c r="B183" s="394"/>
      <c r="C183" s="394"/>
      <c r="D183" s="394"/>
      <c r="E183" s="394"/>
      <c r="F183" s="394"/>
      <c r="G183" s="394"/>
      <c r="H183" s="394"/>
      <c r="I183" s="394"/>
      <c r="J183" s="394"/>
      <c r="K183" s="394"/>
      <c r="L183" s="397"/>
      <c r="M183" s="397"/>
      <c r="N183" s="397"/>
      <c r="O183" s="397"/>
      <c r="P183" s="417"/>
      <c r="Q183" s="417"/>
      <c r="R183" s="417"/>
    </row>
    <row r="184" spans="1:25" s="231" customFormat="1" ht="24.75" hidden="1" customHeight="1">
      <c r="A184" s="395" t="s">
        <v>103</v>
      </c>
      <c r="B184" s="395"/>
      <c r="C184" s="395"/>
      <c r="D184" s="395"/>
      <c r="E184" s="395"/>
      <c r="F184" s="395"/>
      <c r="G184" s="395"/>
      <c r="H184" s="395"/>
      <c r="I184" s="395"/>
      <c r="J184" s="395"/>
      <c r="K184" s="303"/>
      <c r="L184" s="414"/>
      <c r="M184" s="414"/>
      <c r="N184" s="414"/>
      <c r="O184" s="414"/>
      <c r="P184" s="414"/>
      <c r="Q184" s="414"/>
      <c r="R184" s="414"/>
    </row>
    <row r="185" spans="1:25" s="231" customFormat="1" ht="15" customHeight="1">
      <c r="A185" s="103"/>
      <c r="B185" s="85"/>
      <c r="C185" s="85"/>
      <c r="D185" s="86"/>
      <c r="E185" s="86"/>
      <c r="F185" s="86"/>
      <c r="G185" s="86"/>
      <c r="H185" s="87"/>
      <c r="I185" s="82"/>
      <c r="J185" s="82"/>
      <c r="K185" s="81"/>
      <c r="L185" s="198"/>
      <c r="M185" s="296"/>
      <c r="N185" s="294"/>
      <c r="O185" s="295"/>
      <c r="P185" s="295"/>
      <c r="Q185" s="296"/>
      <c r="R185" s="297"/>
    </row>
    <row r="186" spans="1:25" s="231" customFormat="1" ht="15" customHeight="1">
      <c r="A186" s="84"/>
      <c r="B186" s="85"/>
      <c r="C186" s="85"/>
      <c r="D186" s="86"/>
      <c r="E186" s="86"/>
      <c r="F186" s="86"/>
      <c r="G186" s="86"/>
      <c r="H186" s="87"/>
      <c r="I186" s="82"/>
      <c r="J186" s="82"/>
      <c r="K186" s="81"/>
      <c r="L186" s="83"/>
      <c r="N186" s="291"/>
      <c r="O186" s="293"/>
      <c r="P186" s="293"/>
      <c r="R186" s="232"/>
    </row>
    <row r="187" spans="1:25" s="81" customFormat="1" ht="30" customHeight="1">
      <c r="A187" s="396" t="s">
        <v>652</v>
      </c>
      <c r="B187" s="396"/>
      <c r="C187" s="396"/>
      <c r="D187" s="396"/>
      <c r="E187" s="396"/>
      <c r="F187" s="396"/>
      <c r="G187" s="396"/>
      <c r="H187" s="396"/>
      <c r="I187" s="396"/>
      <c r="J187" s="396"/>
      <c r="K187" s="396"/>
      <c r="L187" s="80"/>
      <c r="N187" s="80"/>
      <c r="O187" s="80"/>
      <c r="P187" s="80"/>
      <c r="Q187" s="80"/>
      <c r="R187" s="79"/>
    </row>
    <row r="188" spans="1:25" s="231" customFormat="1" ht="15" customHeight="1">
      <c r="A188" s="185"/>
      <c r="B188" s="186"/>
      <c r="C188" s="413" t="s">
        <v>680</v>
      </c>
      <c r="D188" s="413"/>
      <c r="E188" s="413"/>
      <c r="F188" s="413"/>
      <c r="G188" s="413"/>
      <c r="H188" s="413"/>
      <c r="I188" s="27" t="b">
        <v>0</v>
      </c>
      <c r="J188" s="187"/>
      <c r="K188" s="188"/>
      <c r="L188" s="83"/>
      <c r="N188" s="304" t="str">
        <f>+IF(I188=TRUE,"1","0")</f>
        <v>0</v>
      </c>
      <c r="O188" s="305">
        <f>N188*1</f>
        <v>0</v>
      </c>
      <c r="P188" s="289"/>
      <c r="Q188" s="232"/>
      <c r="R188" s="232"/>
      <c r="S188" s="232"/>
      <c r="T188" s="232"/>
      <c r="U188" s="232"/>
    </row>
    <row r="189" spans="1:25" s="296" customFormat="1" ht="25.9" customHeight="1">
      <c r="C189" s="415" t="s">
        <v>104</v>
      </c>
      <c r="D189" s="415"/>
      <c r="E189" s="415"/>
      <c r="F189" s="415"/>
      <c r="I189" s="339" t="b">
        <v>0</v>
      </c>
      <c r="L189" s="94"/>
      <c r="M189" s="94"/>
      <c r="N189" s="304" t="str">
        <f>+IF(I189=TRUE,"1","0")</f>
        <v>0</v>
      </c>
      <c r="O189" s="305">
        <f>N189*1</f>
        <v>0</v>
      </c>
      <c r="P189" s="297"/>
      <c r="Q189" s="297"/>
      <c r="R189" s="297"/>
      <c r="S189" s="297"/>
      <c r="T189" s="297"/>
      <c r="U189" s="297"/>
      <c r="W189" s="306">
        <f>SUM(S189:U189)</f>
        <v>0</v>
      </c>
    </row>
    <row r="190" spans="1:25" s="296" customFormat="1" ht="26.45" customHeight="1">
      <c r="C190" s="416" t="s">
        <v>668</v>
      </c>
      <c r="D190" s="416"/>
      <c r="E190" s="416"/>
      <c r="F190" s="416"/>
      <c r="G190" s="416"/>
      <c r="H190" s="416"/>
      <c r="I190" s="200" t="b">
        <v>0</v>
      </c>
      <c r="J190" s="307"/>
      <c r="K190" s="307"/>
      <c r="L190" s="94"/>
      <c r="M190" s="94"/>
      <c r="N190" s="304" t="str">
        <f>+IF(I190=TRUE,"1","0")</f>
        <v>0</v>
      </c>
      <c r="O190" s="305">
        <f>N190*1</f>
        <v>0</v>
      </c>
      <c r="P190" s="294"/>
      <c r="Q190" s="297"/>
      <c r="R190" s="297"/>
      <c r="S190" s="297"/>
      <c r="T190" s="297"/>
      <c r="U190" s="297"/>
      <c r="W190" s="306"/>
    </row>
    <row r="191" spans="1:25" s="309" customFormat="1" ht="42.6" customHeight="1">
      <c r="A191" s="400" t="s">
        <v>666</v>
      </c>
      <c r="B191" s="400"/>
      <c r="C191" s="400"/>
      <c r="D191" s="400"/>
      <c r="E191" s="400"/>
      <c r="F191" s="400"/>
      <c r="G191" s="400"/>
      <c r="H191" s="400"/>
      <c r="I191" s="400"/>
      <c r="J191" s="400"/>
      <c r="K191" s="400"/>
      <c r="L191" s="184"/>
      <c r="M191" s="184"/>
      <c r="N191" s="184"/>
      <c r="O191" s="184"/>
      <c r="P191" s="184"/>
      <c r="Q191" s="184"/>
      <c r="R191" s="308"/>
    </row>
    <row r="192" spans="1:25" s="81" customFormat="1" ht="25.9" customHeight="1">
      <c r="A192" s="421" t="s">
        <v>665</v>
      </c>
      <c r="B192" s="421"/>
      <c r="C192" s="421"/>
      <c r="D192" s="421"/>
      <c r="E192" s="421"/>
      <c r="F192" s="421"/>
      <c r="G192" s="421"/>
      <c r="H192" s="214" t="s">
        <v>11</v>
      </c>
      <c r="I192" s="190" t="b">
        <v>0</v>
      </c>
      <c r="J192" s="189" t="s">
        <v>12</v>
      </c>
      <c r="K192" s="191" t="b">
        <v>0</v>
      </c>
      <c r="L192" s="387" t="str">
        <f>IF(P192+Q192&gt;1,"Scegliere una sola opzione","")</f>
        <v/>
      </c>
      <c r="M192" s="388"/>
      <c r="N192" s="312" t="str">
        <f>+IF(I192=TRUE,"1","0")</f>
        <v>0</v>
      </c>
      <c r="O192" s="312" t="str">
        <f>+IF(K192=TRUE,"1","0")</f>
        <v>0</v>
      </c>
      <c r="P192" s="313">
        <f>N192*1</f>
        <v>0</v>
      </c>
      <c r="Q192" s="313">
        <f>O192*1</f>
        <v>0</v>
      </c>
      <c r="R192" s="79"/>
    </row>
    <row r="193" spans="1:19" s="81" customFormat="1" ht="16.149999999999999" customHeight="1">
      <c r="A193" s="82"/>
      <c r="B193" s="82"/>
      <c r="C193" s="82"/>
      <c r="D193" s="199"/>
      <c r="E193" s="82"/>
      <c r="F193" s="199"/>
      <c r="G193" s="82"/>
      <c r="H193" s="431"/>
      <c r="I193" s="431"/>
      <c r="J193" s="431"/>
      <c r="K193" s="411"/>
      <c r="L193" s="412"/>
      <c r="M193" s="80"/>
      <c r="N193" s="314"/>
      <c r="O193" s="314"/>
      <c r="P193" s="314"/>
      <c r="Q193" s="232"/>
      <c r="R193" s="232"/>
      <c r="S193" s="232"/>
    </row>
    <row r="194" spans="1:19" s="70" customFormat="1" ht="19.149999999999999" customHeight="1">
      <c r="A194" s="421" t="s">
        <v>694</v>
      </c>
      <c r="B194" s="421"/>
      <c r="C194" s="421"/>
      <c r="D194" s="421"/>
      <c r="E194" s="421"/>
      <c r="F194" s="421"/>
      <c r="G194" s="421"/>
      <c r="H194" s="214" t="s">
        <v>11</v>
      </c>
      <c r="I194" s="341" t="b">
        <v>0</v>
      </c>
      <c r="J194" s="189" t="s">
        <v>12</v>
      </c>
      <c r="K194" s="340" t="b">
        <v>0</v>
      </c>
      <c r="L194" s="387" t="str">
        <f>IF(P194+Q194&gt;1,"Scegliere una sola opzione","")</f>
        <v/>
      </c>
      <c r="M194" s="388"/>
      <c r="N194" s="312" t="str">
        <f>+IF(I194=TRUE,"1","0")</f>
        <v>0</v>
      </c>
      <c r="O194" s="312" t="str">
        <f>+IF(K194=TRUE,"1","0")</f>
        <v>0</v>
      </c>
      <c r="P194" s="313">
        <f>N194*1</f>
        <v>0</v>
      </c>
      <c r="Q194" s="313">
        <f>O194*1</f>
        <v>0</v>
      </c>
      <c r="R194" s="11"/>
    </row>
    <row r="195" spans="1:19" s="81" customFormat="1" ht="15">
      <c r="A195" s="82"/>
      <c r="B195" s="82"/>
      <c r="C195" s="82"/>
      <c r="D195" s="82"/>
      <c r="E195" s="82"/>
      <c r="F195" s="82"/>
      <c r="G195" s="82"/>
      <c r="I195" s="310" t="b">
        <v>0</v>
      </c>
      <c r="K195" s="311" t="b">
        <v>0</v>
      </c>
      <c r="L195" s="411"/>
      <c r="M195" s="412"/>
      <c r="R195" s="79"/>
    </row>
    <row r="196" spans="1:19" s="70" customFormat="1" ht="18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5"/>
      <c r="M196" s="5"/>
      <c r="N196" s="20"/>
      <c r="R196" s="11"/>
    </row>
    <row r="197" spans="1:19" s="70" customFormat="1" ht="18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5"/>
      <c r="M197" s="5"/>
      <c r="N197" s="20"/>
      <c r="R197" s="11"/>
    </row>
    <row r="198" spans="1:19" s="309" customFormat="1" ht="18.75" customHeight="1">
      <c r="A198" s="315" t="s">
        <v>667</v>
      </c>
      <c r="B198" s="316"/>
      <c r="C198" s="317"/>
      <c r="D198" s="317"/>
      <c r="E198" s="318"/>
      <c r="F198" s="317"/>
      <c r="G198" s="317"/>
      <c r="H198" s="317"/>
      <c r="I198" s="317"/>
      <c r="J198" s="317"/>
      <c r="K198" s="317"/>
      <c r="L198" s="317"/>
      <c r="M198" s="317"/>
      <c r="N198" s="319"/>
      <c r="O198" s="319"/>
      <c r="P198" s="319"/>
      <c r="Q198" s="319"/>
      <c r="R198" s="319"/>
      <c r="S198" s="319"/>
    </row>
    <row r="199" spans="1:19" s="309" customFormat="1" ht="44.25" customHeight="1">
      <c r="A199" s="399" t="s">
        <v>619</v>
      </c>
      <c r="B199" s="399"/>
      <c r="C199" s="399"/>
      <c r="D199" s="399"/>
      <c r="E199" s="399"/>
      <c r="F199" s="399"/>
      <c r="G199" s="399"/>
      <c r="H199" s="399"/>
      <c r="I199" s="399"/>
      <c r="J199" s="399"/>
      <c r="K199" s="399"/>
      <c r="L199" s="317"/>
      <c r="M199" s="317"/>
      <c r="N199" s="319"/>
      <c r="O199" s="319"/>
      <c r="P199" s="319"/>
      <c r="Q199" s="319"/>
      <c r="R199" s="319"/>
      <c r="S199" s="319"/>
    </row>
    <row r="200" spans="1:19" ht="18.75" customHeight="1">
      <c r="A200" s="13"/>
      <c r="B200" s="320"/>
      <c r="C200" s="321"/>
      <c r="D200" s="321"/>
      <c r="E200" s="322"/>
      <c r="F200" s="321"/>
      <c r="H200" s="321"/>
      <c r="I200" s="321"/>
      <c r="J200" s="321"/>
      <c r="K200" s="321"/>
      <c r="L200" s="321"/>
      <c r="M200" s="321"/>
      <c r="N200" s="319"/>
      <c r="O200" s="319"/>
      <c r="P200" s="323"/>
      <c r="Q200" s="323"/>
      <c r="R200" s="196"/>
      <c r="S200" s="196"/>
    </row>
    <row r="201" spans="1:19" ht="18.75" customHeight="1">
      <c r="A201" s="324" t="s">
        <v>105</v>
      </c>
      <c r="B201" s="325"/>
      <c r="C201" s="326"/>
      <c r="D201" s="326"/>
      <c r="E201" s="327"/>
      <c r="F201" s="328"/>
      <c r="G201" s="105" t="b">
        <v>0</v>
      </c>
      <c r="H201" s="329"/>
      <c r="J201" s="321"/>
      <c r="K201" s="321"/>
      <c r="L201" s="373" t="str">
        <f>IF(O201+O202+O203&gt;1, "Scegliere una sola opzione","")</f>
        <v/>
      </c>
      <c r="M201" s="321"/>
      <c r="N201" s="9" t="str">
        <f>+IF(G201=TRUE,"1","0")</f>
        <v>0</v>
      </c>
      <c r="O201" s="285">
        <f t="shared" ref="O201:O203" si="14">+N201*1</f>
        <v>0</v>
      </c>
      <c r="P201" s="323"/>
      <c r="Q201" s="323"/>
      <c r="R201" s="196"/>
      <c r="S201" s="196"/>
    </row>
    <row r="202" spans="1:19" ht="18.75" customHeight="1">
      <c r="A202" s="324" t="s">
        <v>106</v>
      </c>
      <c r="B202" s="325"/>
      <c r="C202" s="326"/>
      <c r="D202" s="326"/>
      <c r="E202" s="327"/>
      <c r="F202" s="328"/>
      <c r="G202" s="105" t="b">
        <v>0</v>
      </c>
      <c r="H202" s="329"/>
      <c r="J202" s="321"/>
      <c r="K202" s="321"/>
      <c r="L202" s="330"/>
      <c r="M202" s="321"/>
      <c r="N202" s="9" t="str">
        <f>+IF(G202=TRUE,"1","0")</f>
        <v>0</v>
      </c>
      <c r="O202" s="285">
        <f t="shared" si="14"/>
        <v>0</v>
      </c>
      <c r="P202" s="323"/>
      <c r="Q202" s="323"/>
      <c r="R202" s="196"/>
      <c r="S202" s="196"/>
    </row>
    <row r="203" spans="1:19" ht="18.75" customHeight="1">
      <c r="A203" s="324" t="s">
        <v>12</v>
      </c>
      <c r="B203" s="325"/>
      <c r="C203" s="326"/>
      <c r="D203" s="326"/>
      <c r="E203" s="327"/>
      <c r="F203" s="328"/>
      <c r="G203" s="105" t="b">
        <v>0</v>
      </c>
      <c r="H203" s="329"/>
      <c r="J203" s="321"/>
      <c r="K203" s="321"/>
      <c r="L203" s="330"/>
      <c r="M203" s="321"/>
      <c r="N203" s="9" t="str">
        <f>+IF(G203=TRUE,"1","0")</f>
        <v>0</v>
      </c>
      <c r="O203" s="285">
        <f t="shared" si="14"/>
        <v>0</v>
      </c>
      <c r="P203" s="323"/>
      <c r="Q203" s="323"/>
      <c r="R203" s="331"/>
      <c r="S203" s="196"/>
    </row>
    <row r="204" spans="1:19" ht="18.75" customHeight="1">
      <c r="A204" s="316"/>
      <c r="B204" s="320"/>
      <c r="C204" s="321"/>
      <c r="D204" s="321"/>
      <c r="E204" s="322"/>
      <c r="F204" s="321"/>
      <c r="G204" s="329"/>
      <c r="H204" s="329"/>
      <c r="I204" s="321"/>
      <c r="J204" s="321"/>
      <c r="K204" s="321"/>
      <c r="L204" s="321"/>
      <c r="M204" s="321"/>
      <c r="N204" s="219"/>
      <c r="O204" s="12"/>
      <c r="P204" s="323"/>
      <c r="Q204" s="323"/>
      <c r="R204" s="331"/>
      <c r="S204" s="196"/>
    </row>
    <row r="205" spans="1:19" s="365" customFormat="1" ht="18.75" customHeight="1">
      <c r="A205" s="347" t="s">
        <v>695</v>
      </c>
      <c r="B205" s="320"/>
      <c r="C205" s="321"/>
      <c r="D205" s="321"/>
      <c r="E205" s="322"/>
      <c r="F205" s="332"/>
      <c r="G205" s="389"/>
      <c r="H205" s="390"/>
      <c r="J205" s="321"/>
      <c r="K205" s="321"/>
      <c r="L205" s="321"/>
      <c r="M205" s="321"/>
      <c r="N205" s="219"/>
      <c r="O205" s="12"/>
      <c r="P205" s="323"/>
      <c r="Q205" s="323"/>
      <c r="R205" s="331"/>
      <c r="S205" s="196"/>
    </row>
    <row r="206" spans="1:19" s="343" customFormat="1" ht="8.25" customHeight="1">
      <c r="G206" s="332"/>
      <c r="H206" s="344"/>
      <c r="I206" s="345"/>
      <c r="J206" s="332"/>
      <c r="K206" s="332"/>
      <c r="L206" s="321"/>
      <c r="M206" s="321"/>
      <c r="N206" s="219"/>
      <c r="O206" s="12"/>
      <c r="P206" s="323"/>
      <c r="Q206" s="323"/>
      <c r="R206" s="331"/>
      <c r="S206" s="196"/>
    </row>
    <row r="207" spans="1:19" s="343" customFormat="1" ht="8.25" customHeight="1">
      <c r="C207" s="424"/>
      <c r="D207" s="424"/>
      <c r="E207" s="424"/>
      <c r="F207" s="424"/>
      <c r="G207" s="346"/>
      <c r="H207" s="422"/>
      <c r="I207" s="423"/>
      <c r="J207" s="332"/>
      <c r="K207" s="332"/>
      <c r="L207" s="321"/>
      <c r="M207" s="321"/>
      <c r="N207" s="219"/>
      <c r="O207" s="12"/>
      <c r="P207" s="323"/>
      <c r="Q207" s="323"/>
      <c r="R207" s="331"/>
      <c r="S207" s="196"/>
    </row>
    <row r="208" spans="1:19" ht="8.25" customHeight="1">
      <c r="A208" s="315"/>
      <c r="B208" s="320"/>
      <c r="C208" s="321"/>
      <c r="D208" s="321"/>
      <c r="E208" s="322"/>
      <c r="F208" s="321"/>
      <c r="G208" s="329"/>
      <c r="H208" s="329"/>
      <c r="I208" s="321"/>
      <c r="J208" s="321"/>
      <c r="K208" s="321"/>
      <c r="L208" s="321"/>
      <c r="M208" s="321"/>
      <c r="N208" s="219"/>
      <c r="O208" s="12"/>
      <c r="P208" s="323"/>
      <c r="Q208" s="323"/>
      <c r="R208" s="331"/>
      <c r="S208" s="196"/>
    </row>
    <row r="209" spans="1:19" s="365" customFormat="1" ht="18.75" customHeight="1">
      <c r="A209" s="315" t="s">
        <v>696</v>
      </c>
      <c r="B209" s="320"/>
      <c r="C209" s="321"/>
      <c r="D209" s="321"/>
      <c r="E209" s="322"/>
      <c r="F209" s="321"/>
      <c r="G209" s="321"/>
      <c r="H209" s="321"/>
      <c r="I209" s="321"/>
      <c r="J209" s="321"/>
      <c r="K209" s="321"/>
      <c r="L209" s="321"/>
      <c r="M209" s="321"/>
      <c r="N209" s="219"/>
      <c r="O209" s="12"/>
      <c r="P209" s="323"/>
      <c r="Q209" s="323"/>
      <c r="R209" s="331"/>
      <c r="S209" s="196"/>
    </row>
    <row r="210" spans="1:19" s="365" customFormat="1" ht="18.75" customHeight="1">
      <c r="A210" s="333"/>
      <c r="B210" s="320"/>
      <c r="C210" s="321"/>
      <c r="D210" s="321"/>
      <c r="E210" s="322"/>
      <c r="F210" s="321"/>
      <c r="H210" s="321"/>
      <c r="I210" s="321"/>
      <c r="J210" s="321"/>
      <c r="K210" s="321"/>
      <c r="L210" s="321"/>
      <c r="M210" s="321"/>
      <c r="N210" s="219"/>
      <c r="O210" s="12"/>
      <c r="P210" s="323"/>
      <c r="Q210" s="323"/>
      <c r="R210" s="331"/>
      <c r="S210" s="196"/>
    </row>
    <row r="211" spans="1:19" s="365" customFormat="1" ht="18.75" customHeight="1">
      <c r="A211" s="324" t="s">
        <v>107</v>
      </c>
      <c r="B211" s="325"/>
      <c r="C211" s="326"/>
      <c r="D211" s="326"/>
      <c r="E211" s="327"/>
      <c r="F211" s="328"/>
      <c r="G211" s="105" t="b">
        <v>0</v>
      </c>
      <c r="H211" s="321"/>
      <c r="I211" s="28"/>
      <c r="J211" s="321"/>
      <c r="K211" s="321"/>
      <c r="L211" s="380" t="str">
        <f>IF(O201+O202&gt;0, IF(O211=1,"Attenzione D.8",""),"")</f>
        <v/>
      </c>
      <c r="M211" s="319"/>
      <c r="N211" s="9" t="str">
        <f>+IF(G211=TRUE,"1","0")</f>
        <v>0</v>
      </c>
      <c r="O211" s="285">
        <f t="shared" ref="O211:O213" si="15">+N211*1</f>
        <v>0</v>
      </c>
      <c r="P211" s="334"/>
      <c r="Q211" s="323"/>
      <c r="R211" s="331"/>
      <c r="S211" s="196"/>
    </row>
    <row r="212" spans="1:19" s="365" customFormat="1" ht="18.75" customHeight="1">
      <c r="A212" s="324" t="s">
        <v>108</v>
      </c>
      <c r="B212" s="325"/>
      <c r="C212" s="326"/>
      <c r="D212" s="326"/>
      <c r="E212" s="327"/>
      <c r="F212" s="328"/>
      <c r="G212" s="105" t="b">
        <v>0</v>
      </c>
      <c r="H212" s="321"/>
      <c r="I212" s="28"/>
      <c r="J212" s="321"/>
      <c r="K212" s="321"/>
      <c r="L212" s="380" t="str">
        <f>IF(O201+O202&gt;0, IF(O212=1,"Attenzione D.8",""),"")</f>
        <v/>
      </c>
      <c r="M212" s="321"/>
      <c r="N212" s="9" t="str">
        <f>+IF(G212=TRUE,"1","0")</f>
        <v>0</v>
      </c>
      <c r="O212" s="285">
        <f t="shared" si="15"/>
        <v>0</v>
      </c>
      <c r="P212" s="334"/>
      <c r="Q212" s="323"/>
      <c r="R212" s="331"/>
      <c r="S212" s="196"/>
    </row>
    <row r="213" spans="1:19" s="365" customFormat="1" ht="18.75" customHeight="1">
      <c r="A213" s="324" t="s">
        <v>109</v>
      </c>
      <c r="B213" s="325"/>
      <c r="C213" s="326"/>
      <c r="D213" s="326"/>
      <c r="E213" s="327"/>
      <c r="F213" s="328"/>
      <c r="G213" s="105" t="b">
        <v>0</v>
      </c>
      <c r="H213" s="321"/>
      <c r="I213" s="28"/>
      <c r="J213" s="321"/>
      <c r="K213" s="321"/>
      <c r="L213" s="380" t="str">
        <f>IF(O201+O202&gt;0, IF(O213=1,"Attenzione D.8",""),"")</f>
        <v/>
      </c>
      <c r="M213" s="321"/>
      <c r="N213" s="9" t="str">
        <f>+IF(G213=TRUE,"1","0")</f>
        <v>0</v>
      </c>
      <c r="O213" s="285">
        <f t="shared" si="15"/>
        <v>0</v>
      </c>
      <c r="P213" s="334"/>
      <c r="Q213" s="323"/>
      <c r="R213" s="331"/>
      <c r="S213" s="196"/>
    </row>
    <row r="214" spans="1:19" s="70" customFormat="1" ht="18" customHeight="1">
      <c r="A214" s="195"/>
      <c r="B214" s="196"/>
      <c r="C214" s="196"/>
      <c r="D214" s="196"/>
      <c r="E214" s="196"/>
      <c r="F214" s="196"/>
      <c r="G214" s="196"/>
      <c r="H214" s="196"/>
      <c r="I214" s="196"/>
      <c r="J214" s="196"/>
      <c r="K214" s="196"/>
      <c r="L214" s="5"/>
      <c r="M214" s="5"/>
      <c r="N214" s="20"/>
      <c r="R214" s="232"/>
    </row>
    <row r="215" spans="1:19" s="70" customFormat="1" ht="23.25" customHeight="1">
      <c r="A215" s="391" t="s">
        <v>697</v>
      </c>
      <c r="B215" s="391"/>
      <c r="C215" s="391"/>
      <c r="D215" s="391"/>
      <c r="E215" s="391"/>
      <c r="F215" s="391"/>
      <c r="G215" s="391"/>
      <c r="H215" s="391"/>
      <c r="I215" s="391"/>
      <c r="J215" s="391"/>
      <c r="K215" s="391"/>
      <c r="L215" s="5"/>
      <c r="M215" s="5"/>
      <c r="N215" s="20"/>
      <c r="R215" s="232"/>
    </row>
    <row r="216" spans="1:19" s="70" customFormat="1" ht="18" customHeight="1">
      <c r="A216" s="195"/>
      <c r="B216" s="196"/>
      <c r="C216" s="196"/>
      <c r="D216" s="196"/>
      <c r="E216" s="196"/>
      <c r="F216" s="196"/>
      <c r="G216" s="196"/>
      <c r="H216" s="374" t="s">
        <v>11</v>
      </c>
      <c r="I216" s="27" t="b">
        <v>0</v>
      </c>
      <c r="J216" s="374" t="s">
        <v>12</v>
      </c>
      <c r="K216" s="29" t="b">
        <v>0</v>
      </c>
      <c r="L216" s="367" t="str">
        <f>IF(P216+Q216&gt;1,"Scegliere una sola opzione","")</f>
        <v/>
      </c>
      <c r="M216" s="80"/>
      <c r="N216" s="220" t="str">
        <f>+IF(I216=TRUE,"1","0")</f>
        <v>0</v>
      </c>
      <c r="O216" s="220" t="str">
        <f>+IF(K216=TRUE,"1","0")</f>
        <v>0</v>
      </c>
      <c r="P216" s="221">
        <f>N216*1</f>
        <v>0</v>
      </c>
      <c r="Q216" s="221">
        <f>O216*1</f>
        <v>0</v>
      </c>
      <c r="R216" s="232"/>
    </row>
    <row r="217" spans="1:19" s="70" customFormat="1" ht="8.25" customHeight="1">
      <c r="I217" s="196"/>
      <c r="J217" s="196"/>
      <c r="K217" s="196"/>
      <c r="L217" s="5"/>
      <c r="M217" s="5"/>
      <c r="N217" s="20"/>
      <c r="R217" s="232"/>
    </row>
    <row r="218" spans="1:19" s="70" customFormat="1" ht="18" customHeight="1">
      <c r="A218" s="392" t="s">
        <v>698</v>
      </c>
      <c r="B218" s="392"/>
      <c r="C218" s="392"/>
      <c r="D218" s="392"/>
      <c r="E218" s="392"/>
      <c r="F218" s="392"/>
      <c r="G218" s="392"/>
      <c r="H218" s="392"/>
      <c r="I218" s="196"/>
      <c r="J218" s="196"/>
      <c r="K218" s="196"/>
      <c r="L218" s="5"/>
      <c r="M218" s="5"/>
      <c r="N218" s="20"/>
      <c r="R218" s="232"/>
    </row>
    <row r="219" spans="1:19" s="70" customFormat="1" ht="18" customHeight="1">
      <c r="A219" s="195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5"/>
      <c r="M219" s="5"/>
      <c r="N219" s="20"/>
      <c r="R219" s="232"/>
    </row>
    <row r="220" spans="1:19" s="70" customFormat="1" ht="18" customHeight="1">
      <c r="A220" s="195"/>
      <c r="B220" s="375" t="s">
        <v>699</v>
      </c>
      <c r="C220" s="196"/>
      <c r="D220" s="196"/>
      <c r="E220" s="196"/>
      <c r="F220" s="376" t="b">
        <v>0</v>
      </c>
      <c r="G220" s="196"/>
      <c r="H220" s="196"/>
      <c r="I220" s="196"/>
      <c r="J220" s="196"/>
      <c r="K220" s="196"/>
      <c r="L220" s="384" t="str">
        <f>IF($P$216+N220&gt;1,"Attenzione ''No'' in D.9","")</f>
        <v/>
      </c>
      <c r="M220" s="384"/>
      <c r="N220" s="9" t="str">
        <f>+IF(F220=TRUE,"1","0")</f>
        <v>0</v>
      </c>
      <c r="O220" s="285">
        <f>+N220*1</f>
        <v>0</v>
      </c>
      <c r="R220" s="232"/>
    </row>
    <row r="221" spans="1:19" s="70" customFormat="1" ht="18" customHeight="1">
      <c r="A221" s="195"/>
      <c r="B221" s="375" t="s">
        <v>700</v>
      </c>
      <c r="C221" s="196"/>
      <c r="D221" s="196"/>
      <c r="E221" s="196"/>
      <c r="F221" s="376" t="b">
        <v>0</v>
      </c>
      <c r="G221" s="196"/>
      <c r="H221" s="196"/>
      <c r="I221" s="196"/>
      <c r="J221" s="196"/>
      <c r="K221" s="196"/>
      <c r="L221" s="384" t="str">
        <f t="shared" ref="L221:L227" si="16">IF($P$216+N221&gt;1,"Attenzione ''No'' in D.9","")</f>
        <v/>
      </c>
      <c r="M221" s="384"/>
      <c r="N221" s="9" t="str">
        <f t="shared" ref="N221:N227" si="17">+IF(F221=TRUE,"1","0")</f>
        <v>0</v>
      </c>
      <c r="O221" s="285">
        <f t="shared" ref="O221:O227" si="18">+N221*1</f>
        <v>0</v>
      </c>
      <c r="R221" s="232"/>
    </row>
    <row r="222" spans="1:19" s="70" customFormat="1" ht="18" customHeight="1">
      <c r="A222" s="195"/>
      <c r="B222" s="375" t="s">
        <v>701</v>
      </c>
      <c r="C222" s="196"/>
      <c r="D222" s="196"/>
      <c r="E222" s="196"/>
      <c r="F222" s="376" t="b">
        <v>0</v>
      </c>
      <c r="G222" s="196"/>
      <c r="H222" s="196"/>
      <c r="I222" s="196"/>
      <c r="J222" s="196"/>
      <c r="K222" s="196"/>
      <c r="L222" s="384" t="str">
        <f t="shared" si="16"/>
        <v/>
      </c>
      <c r="M222" s="384"/>
      <c r="N222" s="9" t="str">
        <f t="shared" si="17"/>
        <v>0</v>
      </c>
      <c r="O222" s="285">
        <f t="shared" si="18"/>
        <v>0</v>
      </c>
      <c r="R222" s="232"/>
    </row>
    <row r="223" spans="1:19" s="70" customFormat="1" ht="18" customHeight="1">
      <c r="A223" s="195"/>
      <c r="B223" s="375" t="s">
        <v>702</v>
      </c>
      <c r="C223" s="196"/>
      <c r="D223" s="196"/>
      <c r="E223" s="196"/>
      <c r="F223" s="376" t="b">
        <v>0</v>
      </c>
      <c r="G223" s="196"/>
      <c r="H223" s="196"/>
      <c r="I223" s="196"/>
      <c r="J223" s="196"/>
      <c r="K223" s="196"/>
      <c r="L223" s="384" t="str">
        <f t="shared" si="16"/>
        <v/>
      </c>
      <c r="M223" s="384"/>
      <c r="N223" s="9" t="str">
        <f t="shared" si="17"/>
        <v>0</v>
      </c>
      <c r="O223" s="285">
        <f t="shared" si="18"/>
        <v>0</v>
      </c>
      <c r="R223" s="232"/>
    </row>
    <row r="224" spans="1:19" s="70" customFormat="1" ht="18" customHeight="1">
      <c r="A224" s="195"/>
      <c r="B224" s="375" t="s">
        <v>703</v>
      </c>
      <c r="C224" s="196"/>
      <c r="D224" s="196"/>
      <c r="E224" s="196"/>
      <c r="F224" s="376" t="b">
        <v>0</v>
      </c>
      <c r="G224" s="196"/>
      <c r="H224" s="196"/>
      <c r="I224" s="196"/>
      <c r="J224" s="196"/>
      <c r="K224" s="196"/>
      <c r="L224" s="384" t="str">
        <f t="shared" si="16"/>
        <v/>
      </c>
      <c r="M224" s="384"/>
      <c r="N224" s="9" t="str">
        <f t="shared" si="17"/>
        <v>0</v>
      </c>
      <c r="O224" s="285">
        <f t="shared" si="18"/>
        <v>0</v>
      </c>
      <c r="R224" s="232"/>
    </row>
    <row r="225" spans="1:18 1542:1547" s="70" customFormat="1" ht="18" customHeight="1">
      <c r="A225" s="195"/>
      <c r="B225" s="375" t="s">
        <v>704</v>
      </c>
      <c r="C225" s="196"/>
      <c r="D225" s="196"/>
      <c r="E225" s="196"/>
      <c r="F225" s="376" t="b">
        <v>0</v>
      </c>
      <c r="G225" s="196"/>
      <c r="H225" s="196"/>
      <c r="I225" s="196"/>
      <c r="J225" s="196"/>
      <c r="K225" s="196"/>
      <c r="L225" s="384" t="str">
        <f t="shared" si="16"/>
        <v/>
      </c>
      <c r="M225" s="384"/>
      <c r="N225" s="9" t="str">
        <f t="shared" si="17"/>
        <v>0</v>
      </c>
      <c r="O225" s="285">
        <f t="shared" si="18"/>
        <v>0</v>
      </c>
      <c r="R225" s="232"/>
    </row>
    <row r="226" spans="1:18 1542:1547" s="70" customFormat="1" ht="18" customHeight="1">
      <c r="A226" s="195"/>
      <c r="B226" s="375" t="s">
        <v>705</v>
      </c>
      <c r="C226" s="196"/>
      <c r="D226" s="196"/>
      <c r="E226" s="196"/>
      <c r="F226" s="376" t="b">
        <v>0</v>
      </c>
      <c r="G226" s="196"/>
      <c r="H226" s="196"/>
      <c r="I226" s="196"/>
      <c r="J226" s="196"/>
      <c r="K226" s="196"/>
      <c r="L226" s="384" t="str">
        <f t="shared" si="16"/>
        <v/>
      </c>
      <c r="M226" s="384"/>
      <c r="N226" s="9" t="str">
        <f t="shared" si="17"/>
        <v>0</v>
      </c>
      <c r="O226" s="285">
        <f t="shared" si="18"/>
        <v>0</v>
      </c>
      <c r="R226" s="232"/>
    </row>
    <row r="227" spans="1:18 1542:1547" s="70" customFormat="1" ht="18" customHeight="1">
      <c r="A227" s="195"/>
      <c r="B227" s="375" t="s">
        <v>706</v>
      </c>
      <c r="C227" s="196"/>
      <c r="D227" s="196"/>
      <c r="E227" s="196"/>
      <c r="F227" s="376" t="b">
        <v>0</v>
      </c>
      <c r="G227" s="196"/>
      <c r="H227" s="196"/>
      <c r="I227" s="196"/>
      <c r="J227" s="196"/>
      <c r="K227" s="196"/>
      <c r="L227" s="384" t="str">
        <f t="shared" si="16"/>
        <v/>
      </c>
      <c r="M227" s="384"/>
      <c r="N227" s="9" t="str">
        <f t="shared" si="17"/>
        <v>0</v>
      </c>
      <c r="O227" s="285">
        <f t="shared" si="18"/>
        <v>0</v>
      </c>
      <c r="R227" s="232"/>
    </row>
    <row r="228" spans="1:18 1542:1547" s="70" customFormat="1" ht="18" customHeight="1">
      <c r="A228" s="195"/>
      <c r="B228" s="375" t="s">
        <v>86</v>
      </c>
      <c r="C228" s="196"/>
      <c r="D228" s="385" t="s">
        <v>707</v>
      </c>
      <c r="E228" s="385"/>
      <c r="F228" s="385"/>
      <c r="G228" s="385"/>
      <c r="H228" s="385"/>
      <c r="I228" s="385"/>
      <c r="J228" s="385"/>
      <c r="K228" s="385"/>
      <c r="L228" s="5"/>
      <c r="M228" s="5"/>
      <c r="N228" s="20"/>
      <c r="R228" s="232"/>
    </row>
    <row r="229" spans="1:18 1542:1547" s="70" customFormat="1" ht="18" customHeight="1">
      <c r="A229" s="195"/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5"/>
      <c r="M229" s="5"/>
      <c r="N229" s="20"/>
      <c r="R229" s="232"/>
    </row>
    <row r="230" spans="1:18 1542:1547" s="70" customFormat="1" ht="13.15" customHeight="1">
      <c r="L230" s="5"/>
      <c r="M230" s="5"/>
      <c r="N230" s="20"/>
      <c r="R230" s="232"/>
    </row>
    <row r="231" spans="1:18 1542:1547" s="11" customFormat="1" ht="29.45" customHeight="1">
      <c r="A231" s="420" t="s">
        <v>708</v>
      </c>
      <c r="B231" s="420"/>
      <c r="C231" s="420"/>
      <c r="D231" s="420"/>
      <c r="E231" s="420"/>
      <c r="F231" s="420"/>
      <c r="G231" s="212"/>
      <c r="H231" s="91" t="s">
        <v>11</v>
      </c>
      <c r="I231" s="27" t="b">
        <v>0</v>
      </c>
      <c r="J231" s="91" t="s">
        <v>12</v>
      </c>
      <c r="K231" s="29" t="b">
        <v>0</v>
      </c>
      <c r="L231" s="367" t="str">
        <f>IF(P231+Q231&gt;1,"Scegliere una sola opzione","")</f>
        <v/>
      </c>
      <c r="M231" s="80"/>
      <c r="N231" s="220" t="str">
        <f>+IF(I231=TRUE,"1","0")</f>
        <v>0</v>
      </c>
      <c r="O231" s="220" t="str">
        <f>+IF(K231=TRUE,"1","0")</f>
        <v>0</v>
      </c>
      <c r="P231" s="221">
        <f>N231*1</f>
        <v>0</v>
      </c>
      <c r="Q231" s="221">
        <f>O231*1</f>
        <v>0</v>
      </c>
      <c r="BGH231" s="28"/>
      <c r="BGI231" s="28"/>
      <c r="BGJ231" s="28"/>
      <c r="BGK231" s="28"/>
      <c r="BGL231" s="28"/>
      <c r="BGM231" s="28"/>
    </row>
    <row r="232" spans="1:18 1542:1547" s="11" customFormat="1" ht="18" customHeight="1">
      <c r="A232" s="335"/>
      <c r="B232" s="335"/>
      <c r="C232" s="197"/>
      <c r="D232" s="197"/>
      <c r="E232" s="197"/>
      <c r="F232" s="197"/>
      <c r="G232" s="212"/>
      <c r="H232" s="212"/>
      <c r="I232" s="212"/>
      <c r="J232" s="212"/>
      <c r="K232" s="212"/>
      <c r="L232" s="6"/>
      <c r="M232" s="6"/>
      <c r="N232" s="4"/>
      <c r="O232" s="336"/>
      <c r="BGH232" s="28"/>
      <c r="BGI232" s="28"/>
      <c r="BGJ232" s="28"/>
      <c r="BGK232" s="28"/>
      <c r="BGL232" s="28"/>
      <c r="BGM232" s="28"/>
    </row>
    <row r="233" spans="1:18 1542:1547" s="11" customFormat="1" ht="18" customHeight="1">
      <c r="A233" s="377" t="s">
        <v>709</v>
      </c>
      <c r="B233" s="335"/>
      <c r="C233" s="197"/>
      <c r="D233" s="197"/>
      <c r="E233" s="197"/>
      <c r="F233" s="197"/>
      <c r="G233" s="366"/>
      <c r="H233" s="366"/>
      <c r="I233" s="366"/>
      <c r="L233" s="6"/>
      <c r="M233" s="6"/>
      <c r="N233" s="4"/>
      <c r="O233" s="336"/>
      <c r="BGH233" s="28"/>
      <c r="BGI233" s="28"/>
      <c r="BGJ233" s="28"/>
      <c r="BGK233" s="28"/>
      <c r="BGL233" s="28"/>
      <c r="BGM233" s="28"/>
    </row>
    <row r="234" spans="1:18 1542:1547" s="11" customFormat="1" ht="10.9" customHeight="1">
      <c r="A234" s="335"/>
      <c r="B234" s="335"/>
      <c r="C234" s="197"/>
      <c r="D234" s="197"/>
      <c r="E234" s="197"/>
      <c r="F234" s="197"/>
      <c r="G234" s="366"/>
      <c r="H234" s="366"/>
      <c r="I234" s="366"/>
      <c r="L234" s="6"/>
      <c r="M234" s="6"/>
      <c r="N234" s="4"/>
      <c r="O234" s="336"/>
      <c r="BGH234" s="28"/>
      <c r="BGI234" s="28"/>
      <c r="BGJ234" s="28"/>
      <c r="BGK234" s="28"/>
      <c r="BGL234" s="28"/>
      <c r="BGM234" s="28"/>
    </row>
    <row r="235" spans="1:18 1542:1547" s="11" customFormat="1" ht="26.45" customHeight="1">
      <c r="A235" s="335"/>
      <c r="B235" s="335"/>
      <c r="C235" s="197"/>
      <c r="D235" s="197"/>
      <c r="G235" s="378"/>
      <c r="H235" s="425" t="s">
        <v>710</v>
      </c>
      <c r="I235" s="426"/>
      <c r="L235" s="6"/>
      <c r="M235" s="6"/>
      <c r="N235" s="4"/>
      <c r="O235" s="336"/>
      <c r="BGH235" s="28"/>
      <c r="BGI235" s="28"/>
      <c r="BGJ235" s="28"/>
      <c r="BGK235" s="28"/>
      <c r="BGL235" s="28"/>
      <c r="BGM235" s="28"/>
    </row>
    <row r="236" spans="1:18 1542:1547" s="11" customFormat="1" ht="18" customHeight="1">
      <c r="A236" s="335"/>
      <c r="C236" s="197"/>
      <c r="D236" s="197"/>
      <c r="G236" s="342" t="s">
        <v>31</v>
      </c>
      <c r="H236" s="427"/>
      <c r="I236" s="428"/>
      <c r="L236" s="6"/>
      <c r="M236" s="6"/>
      <c r="N236" s="4"/>
      <c r="O236" s="336"/>
      <c r="BGH236" s="28"/>
      <c r="BGI236" s="28"/>
      <c r="BGJ236" s="28"/>
      <c r="BGK236" s="28"/>
      <c r="BGL236" s="28"/>
      <c r="BGM236" s="28"/>
    </row>
    <row r="237" spans="1:18 1542:1547" s="11" customFormat="1" ht="18" customHeight="1">
      <c r="A237" s="335"/>
      <c r="C237" s="197"/>
      <c r="D237" s="197"/>
      <c r="G237" s="337" t="s">
        <v>29</v>
      </c>
      <c r="H237" s="429"/>
      <c r="I237" s="430"/>
      <c r="J237" s="366"/>
      <c r="K237" s="366"/>
      <c r="L237" s="6"/>
      <c r="M237" s="6"/>
      <c r="N237" s="4"/>
      <c r="O237" s="336"/>
      <c r="BGH237" s="28"/>
      <c r="BGI237" s="28"/>
      <c r="BGJ237" s="28"/>
      <c r="BGK237" s="28"/>
      <c r="BGL237" s="28"/>
      <c r="BGM237" s="28"/>
    </row>
    <row r="238" spans="1:18 1542:1547" s="11" customFormat="1" ht="18" customHeight="1">
      <c r="A238" s="335"/>
      <c r="C238" s="197"/>
      <c r="D238" s="197"/>
      <c r="G238" s="338" t="s">
        <v>28</v>
      </c>
      <c r="H238" s="418"/>
      <c r="I238" s="419"/>
      <c r="J238" s="366"/>
      <c r="K238" s="366"/>
      <c r="L238" s="6"/>
      <c r="M238" s="6"/>
      <c r="N238" s="4"/>
      <c r="O238" s="336"/>
      <c r="BGH238" s="28"/>
      <c r="BGI238" s="28"/>
      <c r="BGJ238" s="28"/>
      <c r="BGK238" s="28"/>
      <c r="BGL238" s="28"/>
      <c r="BGM238" s="28"/>
    </row>
    <row r="239" spans="1:18 1542:1547" s="70" customFormat="1" ht="13.15" customHeight="1">
      <c r="L239" s="5"/>
      <c r="M239" s="5"/>
      <c r="N239" s="20"/>
      <c r="R239" s="232"/>
    </row>
    <row r="240" spans="1:18 1542:1547" s="398" customFormat="1" ht="13.15" customHeight="1"/>
    <row r="241" spans="1:18" s="70" customFormat="1" ht="12.75" customHeight="1">
      <c r="L241" s="5"/>
      <c r="M241" s="5"/>
      <c r="N241" s="20"/>
      <c r="R241" s="232"/>
    </row>
    <row r="242" spans="1:18" s="379" customFormat="1" ht="18" customHeight="1">
      <c r="A242" s="386" t="s">
        <v>638</v>
      </c>
      <c r="B242" s="386"/>
      <c r="C242" s="386"/>
      <c r="D242" s="386"/>
      <c r="E242" s="386"/>
      <c r="F242" s="386"/>
      <c r="G242" s="386"/>
      <c r="H242" s="386"/>
      <c r="I242" s="386"/>
      <c r="J242" s="386"/>
      <c r="K242" s="386"/>
    </row>
    <row r="243" spans="1:18" ht="23.45" hidden="1" customHeight="1">
      <c r="R243" s="79"/>
    </row>
    <row r="244" spans="1:18" ht="23.45" hidden="1" customHeight="1">
      <c r="R244" s="79"/>
    </row>
    <row r="245" spans="1:18" ht="23.45" hidden="1" customHeight="1">
      <c r="R245" s="79"/>
    </row>
    <row r="246" spans="1:18" ht="23.45" hidden="1" customHeight="1">
      <c r="R246" s="79"/>
    </row>
    <row r="247" spans="1:18" ht="23.45" hidden="1" customHeight="1">
      <c r="R247" s="79"/>
    </row>
    <row r="248" spans="1:18" ht="23.45" hidden="1" customHeight="1">
      <c r="R248" s="79"/>
    </row>
    <row r="249" spans="1:18" ht="23.45" hidden="1" customHeight="1">
      <c r="R249" s="79"/>
    </row>
    <row r="250" spans="1:18" ht="23.45" hidden="1" customHeight="1">
      <c r="R250" s="79"/>
    </row>
    <row r="251" spans="1:18" ht="23.45" hidden="1" customHeight="1">
      <c r="R251" s="79"/>
    </row>
    <row r="252" spans="1:18" ht="23.45" hidden="1" customHeight="1">
      <c r="R252" s="79"/>
    </row>
    <row r="253" spans="1:18" ht="23.45" hidden="1" customHeight="1">
      <c r="R253" s="79"/>
    </row>
    <row r="254" spans="1:18" ht="23.45" hidden="1" customHeight="1">
      <c r="R254" s="79"/>
    </row>
    <row r="255" spans="1:18" ht="23.45" hidden="1" customHeight="1">
      <c r="R255" s="79"/>
    </row>
    <row r="256" spans="1:18" ht="23.45" hidden="1" customHeight="1">
      <c r="R256" s="79"/>
    </row>
    <row r="257" spans="18:18" ht="23.45" hidden="1" customHeight="1">
      <c r="R257" s="79"/>
    </row>
    <row r="258" spans="18:18" ht="23.45" hidden="1" customHeight="1">
      <c r="R258" s="79"/>
    </row>
    <row r="259" spans="18:18" ht="23.45" hidden="1" customHeight="1">
      <c r="R259" s="79"/>
    </row>
    <row r="260" spans="18:18" ht="23.45" hidden="1" customHeight="1">
      <c r="R260" s="79"/>
    </row>
    <row r="261" spans="18:18" ht="23.45" hidden="1" customHeight="1">
      <c r="R261" s="79"/>
    </row>
    <row r="262" spans="18:18" ht="23.45" hidden="1" customHeight="1">
      <c r="R262" s="79"/>
    </row>
    <row r="263" spans="18:18" ht="23.45" hidden="1" customHeight="1">
      <c r="R263" s="79"/>
    </row>
    <row r="264" spans="18:18" ht="23.45" hidden="1" customHeight="1">
      <c r="R264" s="79"/>
    </row>
    <row r="265" spans="18:18" ht="23.45" hidden="1" customHeight="1">
      <c r="R265" s="79"/>
    </row>
    <row r="266" spans="18:18" ht="23.45" hidden="1" customHeight="1">
      <c r="R266" s="79"/>
    </row>
    <row r="267" spans="18:18" ht="23.45" hidden="1" customHeight="1">
      <c r="R267" s="79"/>
    </row>
    <row r="268" spans="18:18" ht="23.45" hidden="1" customHeight="1">
      <c r="R268" s="79"/>
    </row>
    <row r="269" spans="18:18" ht="23.45" hidden="1" customHeight="1">
      <c r="R269" s="79"/>
    </row>
    <row r="270" spans="18:18" ht="23.45" hidden="1" customHeight="1">
      <c r="R270" s="79"/>
    </row>
    <row r="271" spans="18:18" ht="23.45" hidden="1" customHeight="1">
      <c r="R271" s="79"/>
    </row>
    <row r="272" spans="18:18" ht="23.45" hidden="1" customHeight="1">
      <c r="R272" s="79"/>
    </row>
    <row r="273" spans="18:18" ht="23.45" hidden="1" customHeight="1">
      <c r="R273" s="79"/>
    </row>
    <row r="274" spans="18:18" ht="23.45" hidden="1" customHeight="1">
      <c r="R274" s="79"/>
    </row>
    <row r="275" spans="18:18" ht="23.45" hidden="1" customHeight="1">
      <c r="R275" s="79"/>
    </row>
    <row r="276" spans="18:18" ht="23.45" hidden="1" customHeight="1">
      <c r="R276" s="79"/>
    </row>
    <row r="277" spans="18:18" ht="23.45" hidden="1" customHeight="1">
      <c r="R277" s="79"/>
    </row>
    <row r="278" spans="18:18" ht="23.45" hidden="1" customHeight="1">
      <c r="R278" s="79"/>
    </row>
    <row r="279" spans="18:18" ht="23.45" hidden="1" customHeight="1">
      <c r="R279" s="79"/>
    </row>
    <row r="280" spans="18:18" ht="23.45" hidden="1" customHeight="1">
      <c r="R280" s="79"/>
    </row>
    <row r="281" spans="18:18" ht="23.45" hidden="1" customHeight="1">
      <c r="R281" s="79"/>
    </row>
    <row r="282" spans="18:18" ht="23.45" hidden="1" customHeight="1">
      <c r="R282" s="79"/>
    </row>
    <row r="283" spans="18:18" ht="23.45" hidden="1" customHeight="1">
      <c r="R283" s="79"/>
    </row>
    <row r="284" spans="18:18" ht="23.45" hidden="1" customHeight="1">
      <c r="R284" s="79"/>
    </row>
    <row r="285" spans="18:18" ht="23.45" hidden="1" customHeight="1">
      <c r="R285" s="79"/>
    </row>
    <row r="286" spans="18:18" ht="23.45" hidden="1" customHeight="1">
      <c r="R286" s="79"/>
    </row>
    <row r="287" spans="18:18" ht="23.45" hidden="1" customHeight="1">
      <c r="R287" s="79"/>
    </row>
    <row r="288" spans="18:18" ht="23.45" hidden="1" customHeight="1">
      <c r="R288" s="79"/>
    </row>
    <row r="289" spans="18:18" ht="23.45" hidden="1" customHeight="1">
      <c r="R289" s="79"/>
    </row>
    <row r="290" spans="18:18" ht="23.45" hidden="1" customHeight="1">
      <c r="R290" s="79"/>
    </row>
    <row r="291" spans="18:18" ht="23.45" hidden="1" customHeight="1">
      <c r="R291" s="79"/>
    </row>
    <row r="292" spans="18:18" ht="23.45" hidden="1" customHeight="1">
      <c r="R292" s="79"/>
    </row>
    <row r="293" spans="18:18" ht="23.45" hidden="1" customHeight="1">
      <c r="R293" s="79"/>
    </row>
    <row r="294" spans="18:18" ht="23.45" hidden="1" customHeight="1">
      <c r="R294" s="79"/>
    </row>
    <row r="295" spans="18:18" ht="23.45" hidden="1" customHeight="1">
      <c r="R295" s="79"/>
    </row>
    <row r="296" spans="18:18" ht="23.45" hidden="1" customHeight="1">
      <c r="R296" s="79"/>
    </row>
    <row r="297" spans="18:18" ht="23.45" hidden="1" customHeight="1">
      <c r="R297" s="79"/>
    </row>
    <row r="298" spans="18:18" ht="23.45" hidden="1" customHeight="1">
      <c r="R298" s="79"/>
    </row>
    <row r="299" spans="18:18" ht="23.45" hidden="1" customHeight="1">
      <c r="R299" s="79"/>
    </row>
    <row r="300" spans="18:18" ht="23.45" hidden="1" customHeight="1">
      <c r="R300" s="79"/>
    </row>
    <row r="301" spans="18:18" ht="23.45" hidden="1" customHeight="1">
      <c r="R301" s="79"/>
    </row>
    <row r="302" spans="18:18" ht="23.45" hidden="1" customHeight="1">
      <c r="R302" s="79"/>
    </row>
    <row r="303" spans="18:18" ht="23.45" hidden="1" customHeight="1">
      <c r="R303" s="79"/>
    </row>
    <row r="304" spans="18:18" ht="23.45" hidden="1" customHeight="1">
      <c r="R304" s="79"/>
    </row>
    <row r="305" spans="18:18" ht="23.45" hidden="1" customHeight="1">
      <c r="R305" s="79"/>
    </row>
    <row r="306" spans="18:18" ht="23.45" hidden="1" customHeight="1">
      <c r="R306" s="79"/>
    </row>
    <row r="307" spans="18:18" ht="23.45" hidden="1" customHeight="1">
      <c r="R307" s="79"/>
    </row>
    <row r="308" spans="18:18" ht="23.45" hidden="1" customHeight="1">
      <c r="R308" s="79"/>
    </row>
    <row r="309" spans="18:18" ht="23.45" hidden="1" customHeight="1">
      <c r="R309" s="79"/>
    </row>
    <row r="310" spans="18:18" ht="23.45" hidden="1" customHeight="1">
      <c r="R310" s="79"/>
    </row>
    <row r="311" spans="18:18" ht="23.45" hidden="1" customHeight="1">
      <c r="R311" s="79"/>
    </row>
    <row r="312" spans="18:18" ht="23.45" hidden="1" customHeight="1">
      <c r="R312" s="79"/>
    </row>
    <row r="313" spans="18:18" ht="23.45" hidden="1" customHeight="1">
      <c r="R313" s="79"/>
    </row>
    <row r="314" spans="18:18" ht="23.45" hidden="1" customHeight="1">
      <c r="R314" s="79"/>
    </row>
    <row r="315" spans="18:18" ht="23.45" hidden="1" customHeight="1">
      <c r="R315" s="79"/>
    </row>
    <row r="316" spans="18:18" ht="23.45" hidden="1" customHeight="1">
      <c r="R316" s="79"/>
    </row>
    <row r="317" spans="18:18" ht="23.45" hidden="1" customHeight="1">
      <c r="R317" s="79"/>
    </row>
    <row r="318" spans="18:18" ht="23.45" hidden="1" customHeight="1">
      <c r="R318" s="79"/>
    </row>
    <row r="319" spans="18:18" ht="23.45" hidden="1" customHeight="1">
      <c r="R319" s="79"/>
    </row>
    <row r="320" spans="18:18" ht="23.45" hidden="1" customHeight="1">
      <c r="R320" s="79"/>
    </row>
    <row r="321" spans="18:18" ht="23.45" hidden="1" customHeight="1">
      <c r="R321" s="79"/>
    </row>
    <row r="322" spans="18:18" ht="23.45" hidden="1" customHeight="1">
      <c r="R322" s="79"/>
    </row>
    <row r="323" spans="18:18" ht="23.45" hidden="1" customHeight="1">
      <c r="R323" s="79"/>
    </row>
    <row r="324" spans="18:18" ht="23.45" hidden="1" customHeight="1">
      <c r="R324" s="79"/>
    </row>
    <row r="325" spans="18:18" ht="23.45" hidden="1" customHeight="1">
      <c r="R325" s="79"/>
    </row>
    <row r="326" spans="18:18" ht="23.45" hidden="1" customHeight="1">
      <c r="R326" s="79"/>
    </row>
    <row r="327" spans="18:18" ht="23.45" hidden="1" customHeight="1">
      <c r="R327" s="79"/>
    </row>
    <row r="328" spans="18:18" ht="23.45" hidden="1" customHeight="1">
      <c r="R328" s="79"/>
    </row>
    <row r="329" spans="18:18" ht="23.45" hidden="1" customHeight="1">
      <c r="R329" s="79"/>
    </row>
    <row r="330" spans="18:18" ht="23.45" hidden="1" customHeight="1">
      <c r="R330" s="79"/>
    </row>
    <row r="331" spans="18:18" ht="23.45" hidden="1" customHeight="1">
      <c r="R331" s="79"/>
    </row>
    <row r="332" spans="18:18" ht="23.45" hidden="1" customHeight="1">
      <c r="R332" s="79"/>
    </row>
    <row r="333" spans="18:18" ht="23.45" hidden="1" customHeight="1">
      <c r="R333" s="79"/>
    </row>
    <row r="334" spans="18:18" ht="23.45" hidden="1" customHeight="1">
      <c r="R334" s="79"/>
    </row>
    <row r="335" spans="18:18" ht="23.45" hidden="1" customHeight="1">
      <c r="R335" s="79"/>
    </row>
    <row r="336" spans="18:18" ht="23.45" hidden="1" customHeight="1">
      <c r="R336" s="79"/>
    </row>
    <row r="337" spans="18:18" ht="23.45" hidden="1" customHeight="1">
      <c r="R337" s="79"/>
    </row>
    <row r="338" spans="18:18" ht="23.45" hidden="1" customHeight="1">
      <c r="R338" s="79"/>
    </row>
    <row r="339" spans="18:18" ht="23.45" hidden="1" customHeight="1">
      <c r="R339" s="79"/>
    </row>
    <row r="340" spans="18:18" ht="23.45" hidden="1" customHeight="1">
      <c r="R340" s="79"/>
    </row>
    <row r="341" spans="18:18" ht="23.45" hidden="1" customHeight="1">
      <c r="R341" s="79"/>
    </row>
    <row r="342" spans="18:18" ht="23.45" hidden="1" customHeight="1">
      <c r="R342" s="79"/>
    </row>
    <row r="343" spans="18:18" ht="23.45" hidden="1" customHeight="1">
      <c r="R343" s="79"/>
    </row>
    <row r="344" spans="18:18" ht="23.45" hidden="1" customHeight="1">
      <c r="R344" s="79"/>
    </row>
    <row r="345" spans="18:18" ht="23.45" hidden="1" customHeight="1">
      <c r="R345" s="79"/>
    </row>
    <row r="346" spans="18:18" ht="23.45" hidden="1" customHeight="1">
      <c r="R346" s="79"/>
    </row>
    <row r="347" spans="18:18" ht="23.45" hidden="1" customHeight="1">
      <c r="R347" s="79"/>
    </row>
    <row r="348" spans="18:18" ht="23.45" hidden="1" customHeight="1">
      <c r="R348" s="79"/>
    </row>
    <row r="349" spans="18:18" ht="23.45" hidden="1" customHeight="1">
      <c r="R349" s="79"/>
    </row>
    <row r="350" spans="18:18" ht="23.45" hidden="1" customHeight="1">
      <c r="R350" s="79"/>
    </row>
    <row r="351" spans="18:18" ht="23.45" hidden="1" customHeight="1">
      <c r="R351" s="79"/>
    </row>
    <row r="352" spans="18:18" ht="23.45" hidden="1" customHeight="1">
      <c r="R352" s="79"/>
    </row>
    <row r="353" spans="18:18" ht="23.45" hidden="1" customHeight="1">
      <c r="R353" s="79"/>
    </row>
    <row r="354" spans="18:18" ht="23.45" hidden="1" customHeight="1">
      <c r="R354" s="79"/>
    </row>
    <row r="355" spans="18:18" ht="23.45" hidden="1" customHeight="1">
      <c r="R355" s="79"/>
    </row>
    <row r="356" spans="18:18" ht="23.45" hidden="1" customHeight="1">
      <c r="R356" s="79"/>
    </row>
    <row r="357" spans="18:18" ht="23.45" hidden="1" customHeight="1">
      <c r="R357" s="79"/>
    </row>
    <row r="358" spans="18:18" ht="23.45" hidden="1" customHeight="1">
      <c r="R358" s="79"/>
    </row>
    <row r="359" spans="18:18" ht="23.45" hidden="1" customHeight="1">
      <c r="R359" s="79"/>
    </row>
    <row r="360" spans="18:18" ht="23.45" hidden="1" customHeight="1">
      <c r="R360" s="79"/>
    </row>
    <row r="361" spans="18:18" ht="23.45" hidden="1" customHeight="1">
      <c r="R361" s="79"/>
    </row>
    <row r="362" spans="18:18" ht="23.45" hidden="1" customHeight="1">
      <c r="R362" s="79"/>
    </row>
    <row r="363" spans="18:18" ht="23.45" hidden="1" customHeight="1">
      <c r="R363" s="79"/>
    </row>
    <row r="364" spans="18:18" ht="23.45" hidden="1" customHeight="1">
      <c r="R364" s="79"/>
    </row>
    <row r="365" spans="18:18" ht="23.45" hidden="1" customHeight="1">
      <c r="R365" s="79"/>
    </row>
    <row r="366" spans="18:18" ht="23.45" hidden="1" customHeight="1">
      <c r="R366" s="79"/>
    </row>
    <row r="367" spans="18:18" ht="23.45" hidden="1" customHeight="1">
      <c r="R367" s="79"/>
    </row>
    <row r="368" spans="18:18" ht="23.45" hidden="1" customHeight="1">
      <c r="R368" s="79"/>
    </row>
    <row r="369" spans="18:18" ht="23.45" hidden="1" customHeight="1">
      <c r="R369" s="79"/>
    </row>
    <row r="370" spans="18:18" ht="23.45" hidden="1" customHeight="1">
      <c r="R370" s="79"/>
    </row>
    <row r="371" spans="18:18" ht="23.45" hidden="1" customHeight="1">
      <c r="R371" s="79"/>
    </row>
    <row r="372" spans="18:18" ht="23.45" hidden="1" customHeight="1">
      <c r="R372" s="79"/>
    </row>
    <row r="373" spans="18:18" ht="23.45" hidden="1" customHeight="1">
      <c r="R373" s="79"/>
    </row>
    <row r="374" spans="18:18" ht="23.45" hidden="1" customHeight="1">
      <c r="R374" s="79"/>
    </row>
    <row r="375" spans="18:18" ht="23.45" hidden="1" customHeight="1">
      <c r="R375" s="79"/>
    </row>
    <row r="376" spans="18:18" ht="23.45" hidden="1" customHeight="1">
      <c r="R376" s="79"/>
    </row>
    <row r="377" spans="18:18" ht="23.45" hidden="1" customHeight="1">
      <c r="R377" s="79"/>
    </row>
    <row r="378" spans="18:18" ht="23.45" hidden="1" customHeight="1">
      <c r="R378" s="79"/>
    </row>
    <row r="379" spans="18:18" ht="23.45" hidden="1" customHeight="1">
      <c r="R379" s="79"/>
    </row>
    <row r="380" spans="18:18" ht="23.45" hidden="1" customHeight="1">
      <c r="R380" s="79"/>
    </row>
    <row r="381" spans="18:18" ht="23.45" hidden="1" customHeight="1">
      <c r="R381" s="79"/>
    </row>
    <row r="382" spans="18:18" ht="23.45" hidden="1" customHeight="1">
      <c r="R382" s="79"/>
    </row>
    <row r="383" spans="18:18" ht="23.45" hidden="1" customHeight="1">
      <c r="R383" s="79"/>
    </row>
    <row r="384" spans="18:18" ht="23.45" hidden="1" customHeight="1">
      <c r="R384" s="79"/>
    </row>
    <row r="385" spans="18:18" ht="23.45" hidden="1" customHeight="1">
      <c r="R385" s="79"/>
    </row>
    <row r="386" spans="18:18" ht="23.45" hidden="1" customHeight="1">
      <c r="R386" s="79"/>
    </row>
    <row r="387" spans="18:18" ht="23.45" hidden="1" customHeight="1">
      <c r="R387" s="79"/>
    </row>
    <row r="388" spans="18:18" ht="23.45" hidden="1" customHeight="1">
      <c r="R388" s="79"/>
    </row>
    <row r="389" spans="18:18" ht="23.45" hidden="1" customHeight="1">
      <c r="R389" s="79"/>
    </row>
    <row r="390" spans="18:18" ht="23.45" hidden="1" customHeight="1">
      <c r="R390" s="79"/>
    </row>
    <row r="391" spans="18:18" ht="23.45" hidden="1" customHeight="1">
      <c r="R391" s="79"/>
    </row>
    <row r="392" spans="18:18" ht="23.45" hidden="1" customHeight="1">
      <c r="R392" s="79"/>
    </row>
    <row r="393" spans="18:18" ht="23.45" hidden="1" customHeight="1">
      <c r="R393" s="79"/>
    </row>
    <row r="394" spans="18:18" ht="23.45" hidden="1" customHeight="1">
      <c r="R394" s="79"/>
    </row>
    <row r="395" spans="18:18" ht="23.45" hidden="1" customHeight="1">
      <c r="R395" s="79"/>
    </row>
    <row r="396" spans="18:18" ht="23.45" hidden="1" customHeight="1">
      <c r="R396" s="79"/>
    </row>
    <row r="397" spans="18:18" ht="23.45" hidden="1" customHeight="1">
      <c r="R397" s="79"/>
    </row>
    <row r="398" spans="18:18" ht="23.45" hidden="1" customHeight="1">
      <c r="R398" s="79"/>
    </row>
    <row r="399" spans="18:18" ht="23.45" hidden="1" customHeight="1">
      <c r="R399" s="79"/>
    </row>
    <row r="400" spans="18:18" ht="23.45" hidden="1" customHeight="1">
      <c r="R400" s="79"/>
    </row>
    <row r="401" spans="18:18" ht="23.45" hidden="1" customHeight="1">
      <c r="R401" s="79"/>
    </row>
    <row r="402" spans="18:18" ht="23.45" hidden="1" customHeight="1">
      <c r="R402" s="79"/>
    </row>
    <row r="403" spans="18:18" ht="23.45" hidden="1" customHeight="1">
      <c r="R403" s="79"/>
    </row>
    <row r="404" spans="18:18" ht="23.45" hidden="1" customHeight="1">
      <c r="R404" s="79"/>
    </row>
    <row r="405" spans="18:18" ht="23.45" hidden="1" customHeight="1">
      <c r="R405" s="79"/>
    </row>
    <row r="406" spans="18:18" ht="23.45" hidden="1" customHeight="1">
      <c r="R406" s="79"/>
    </row>
    <row r="407" spans="18:18" ht="23.45" hidden="1" customHeight="1">
      <c r="R407" s="79"/>
    </row>
    <row r="408" spans="18:18" ht="23.45" hidden="1" customHeight="1">
      <c r="R408" s="79"/>
    </row>
    <row r="409" spans="18:18" ht="23.45" hidden="1" customHeight="1">
      <c r="R409" s="79"/>
    </row>
    <row r="410" spans="18:18" ht="23.45" hidden="1" customHeight="1">
      <c r="R410" s="79"/>
    </row>
    <row r="411" spans="18:18" ht="23.45" hidden="1" customHeight="1">
      <c r="R411" s="79"/>
    </row>
    <row r="412" spans="18:18" ht="23.45" hidden="1" customHeight="1">
      <c r="R412" s="79"/>
    </row>
    <row r="413" spans="18:18" ht="23.45" hidden="1" customHeight="1">
      <c r="R413" s="79"/>
    </row>
    <row r="414" spans="18:18" ht="23.45" hidden="1" customHeight="1">
      <c r="R414" s="79"/>
    </row>
    <row r="415" spans="18:18" ht="23.45" hidden="1" customHeight="1">
      <c r="R415" s="79"/>
    </row>
    <row r="416" spans="18:18" ht="23.45" hidden="1" customHeight="1">
      <c r="R416" s="79"/>
    </row>
    <row r="417" spans="18:18" ht="23.45" hidden="1" customHeight="1">
      <c r="R417" s="79"/>
    </row>
    <row r="418" spans="18:18" ht="23.45" hidden="1" customHeight="1">
      <c r="R418" s="79"/>
    </row>
    <row r="419" spans="18:18" ht="23.45" hidden="1" customHeight="1">
      <c r="R419" s="79"/>
    </row>
    <row r="420" spans="18:18" ht="23.45" hidden="1" customHeight="1">
      <c r="R420" s="79"/>
    </row>
    <row r="421" spans="18:18" ht="23.45" hidden="1" customHeight="1">
      <c r="R421" s="79"/>
    </row>
    <row r="422" spans="18:18" ht="23.45" hidden="1" customHeight="1">
      <c r="R422" s="79"/>
    </row>
    <row r="423" spans="18:18" ht="23.45" hidden="1" customHeight="1">
      <c r="R423" s="79"/>
    </row>
    <row r="424" spans="18:18" ht="23.45" hidden="1" customHeight="1">
      <c r="R424" s="79"/>
    </row>
    <row r="425" spans="18:18" ht="23.45" hidden="1" customHeight="1">
      <c r="R425" s="79"/>
    </row>
    <row r="426" spans="18:18" ht="23.45" hidden="1" customHeight="1">
      <c r="R426" s="79"/>
    </row>
    <row r="427" spans="18:18" ht="23.45" hidden="1" customHeight="1">
      <c r="R427" s="79"/>
    </row>
    <row r="428" spans="18:18" ht="23.45" hidden="1" customHeight="1">
      <c r="R428" s="79"/>
    </row>
    <row r="429" spans="18:18" ht="23.45" hidden="1" customHeight="1">
      <c r="R429" s="79"/>
    </row>
    <row r="430" spans="18:18" ht="23.45" hidden="1" customHeight="1">
      <c r="R430" s="79"/>
    </row>
    <row r="431" spans="18:18" ht="23.45" hidden="1" customHeight="1">
      <c r="R431" s="79"/>
    </row>
    <row r="432" spans="18:18" ht="23.45" hidden="1" customHeight="1">
      <c r="R432" s="79"/>
    </row>
    <row r="433" spans="18:18" ht="23.45" hidden="1" customHeight="1">
      <c r="R433" s="79"/>
    </row>
    <row r="434" spans="18:18" ht="23.45" hidden="1" customHeight="1">
      <c r="R434" s="79"/>
    </row>
    <row r="435" spans="18:18" ht="23.45" hidden="1" customHeight="1">
      <c r="R435" s="79"/>
    </row>
    <row r="436" spans="18:18" ht="23.45" hidden="1" customHeight="1">
      <c r="R436" s="79"/>
    </row>
    <row r="437" spans="18:18" ht="23.45" hidden="1" customHeight="1">
      <c r="R437" s="79"/>
    </row>
    <row r="438" spans="18:18" ht="23.45" hidden="1" customHeight="1">
      <c r="R438" s="79"/>
    </row>
    <row r="439" spans="18:18" ht="23.45" hidden="1" customHeight="1">
      <c r="R439" s="79"/>
    </row>
    <row r="440" spans="18:18" ht="23.45" hidden="1" customHeight="1">
      <c r="R440" s="79"/>
    </row>
    <row r="441" spans="18:18" ht="23.45" hidden="1" customHeight="1">
      <c r="R441" s="79"/>
    </row>
    <row r="442" spans="18:18" ht="23.45" hidden="1" customHeight="1">
      <c r="R442" s="79"/>
    </row>
    <row r="443" spans="18:18" ht="23.45" hidden="1" customHeight="1">
      <c r="R443" s="79"/>
    </row>
    <row r="444" spans="18:18" ht="23.45" hidden="1" customHeight="1">
      <c r="R444" s="79"/>
    </row>
    <row r="445" spans="18:18" ht="23.45" hidden="1" customHeight="1">
      <c r="R445" s="79"/>
    </row>
    <row r="446" spans="18:18" ht="23.45" hidden="1" customHeight="1">
      <c r="R446" s="79"/>
    </row>
    <row r="447" spans="18:18" ht="23.45" hidden="1" customHeight="1">
      <c r="R447" s="79"/>
    </row>
    <row r="448" spans="18:18" ht="23.45" hidden="1" customHeight="1">
      <c r="R448" s="79"/>
    </row>
    <row r="449" spans="18:18" ht="23.45" hidden="1" customHeight="1">
      <c r="R449" s="79"/>
    </row>
    <row r="450" spans="18:18" ht="23.45" hidden="1" customHeight="1">
      <c r="R450" s="79"/>
    </row>
    <row r="451" spans="18:18" ht="23.45" hidden="1" customHeight="1">
      <c r="R451" s="79"/>
    </row>
    <row r="452" spans="18:18" ht="23.45" hidden="1" customHeight="1">
      <c r="R452" s="79"/>
    </row>
    <row r="453" spans="18:18" ht="23.45" hidden="1" customHeight="1">
      <c r="R453" s="79"/>
    </row>
    <row r="454" spans="18:18" ht="23.45" hidden="1" customHeight="1">
      <c r="R454" s="79"/>
    </row>
    <row r="455" spans="18:18" ht="23.45" hidden="1" customHeight="1">
      <c r="R455" s="79"/>
    </row>
    <row r="456" spans="18:18" ht="23.45" hidden="1" customHeight="1">
      <c r="R456" s="79"/>
    </row>
    <row r="457" spans="18:18" ht="23.45" hidden="1" customHeight="1">
      <c r="R457" s="79"/>
    </row>
    <row r="458" spans="18:18" ht="23.45" hidden="1" customHeight="1">
      <c r="R458" s="79"/>
    </row>
    <row r="459" spans="18:18" ht="23.45" hidden="1" customHeight="1">
      <c r="R459" s="79"/>
    </row>
    <row r="460" spans="18:18" ht="23.45" hidden="1" customHeight="1">
      <c r="R460" s="79"/>
    </row>
    <row r="461" spans="18:18" ht="23.45" hidden="1" customHeight="1">
      <c r="R461" s="79"/>
    </row>
    <row r="462" spans="18:18" ht="23.45" hidden="1" customHeight="1">
      <c r="R462" s="79"/>
    </row>
    <row r="463" spans="18:18" ht="23.45" hidden="1" customHeight="1">
      <c r="R463" s="79"/>
    </row>
    <row r="464" spans="18:18" ht="23.45" hidden="1" customHeight="1">
      <c r="R464" s="79"/>
    </row>
    <row r="465" spans="18:18" ht="23.45" hidden="1" customHeight="1">
      <c r="R465" s="79"/>
    </row>
    <row r="466" spans="18:18" ht="23.45" hidden="1" customHeight="1">
      <c r="R466" s="79"/>
    </row>
    <row r="467" spans="18:18" ht="23.45" hidden="1" customHeight="1">
      <c r="R467" s="79"/>
    </row>
    <row r="468" spans="18:18" ht="23.45" hidden="1" customHeight="1">
      <c r="R468" s="79"/>
    </row>
    <row r="469" spans="18:18" ht="23.45" hidden="1" customHeight="1">
      <c r="R469" s="79"/>
    </row>
    <row r="470" spans="18:18" ht="23.45" hidden="1" customHeight="1">
      <c r="R470" s="79"/>
    </row>
    <row r="471" spans="18:18" ht="23.45" hidden="1" customHeight="1">
      <c r="R471" s="79"/>
    </row>
    <row r="472" spans="18:18" ht="23.45" hidden="1" customHeight="1">
      <c r="R472" s="79"/>
    </row>
    <row r="473" spans="18:18" ht="23.45" hidden="1" customHeight="1">
      <c r="R473" s="79"/>
    </row>
    <row r="474" spans="18:18" ht="23.45" hidden="1" customHeight="1">
      <c r="R474" s="79"/>
    </row>
    <row r="475" spans="18:18" ht="23.45" hidden="1" customHeight="1">
      <c r="R475" s="79"/>
    </row>
    <row r="476" spans="18:18" ht="23.45" hidden="1" customHeight="1">
      <c r="R476" s="79"/>
    </row>
    <row r="477" spans="18:18" ht="23.45" hidden="1" customHeight="1">
      <c r="R477" s="79"/>
    </row>
    <row r="478" spans="18:18" ht="23.45" hidden="1" customHeight="1">
      <c r="R478" s="79"/>
    </row>
    <row r="479" spans="18:18" ht="23.45" hidden="1" customHeight="1">
      <c r="R479" s="79"/>
    </row>
    <row r="480" spans="18:18" ht="23.45" hidden="1" customHeight="1">
      <c r="R480" s="79"/>
    </row>
    <row r="481" spans="18:18" ht="23.45" hidden="1" customHeight="1">
      <c r="R481" s="79"/>
    </row>
    <row r="482" spans="18:18" ht="23.45" hidden="1" customHeight="1">
      <c r="R482" s="79"/>
    </row>
    <row r="483" spans="18:18" ht="23.45" hidden="1" customHeight="1">
      <c r="R483" s="79"/>
    </row>
    <row r="484" spans="18:18" ht="23.45" hidden="1" customHeight="1">
      <c r="R484" s="79"/>
    </row>
    <row r="485" spans="18:18" ht="23.45" hidden="1" customHeight="1">
      <c r="R485" s="79"/>
    </row>
    <row r="486" spans="18:18" ht="23.45" hidden="1" customHeight="1">
      <c r="R486" s="79"/>
    </row>
    <row r="487" spans="18:18" ht="23.45" hidden="1" customHeight="1">
      <c r="R487" s="79"/>
    </row>
    <row r="488" spans="18:18" ht="23.45" hidden="1" customHeight="1">
      <c r="R488" s="79"/>
    </row>
    <row r="489" spans="18:18" ht="23.45" hidden="1" customHeight="1">
      <c r="R489" s="79"/>
    </row>
    <row r="490" spans="18:18" ht="23.45" hidden="1" customHeight="1">
      <c r="R490" s="79"/>
    </row>
    <row r="491" spans="18:18" ht="23.45" hidden="1" customHeight="1">
      <c r="R491" s="79"/>
    </row>
    <row r="492" spans="18:18" ht="23.45" hidden="1" customHeight="1">
      <c r="R492" s="79"/>
    </row>
    <row r="493" spans="18:18" ht="23.45" hidden="1" customHeight="1">
      <c r="R493" s="79"/>
    </row>
    <row r="494" spans="18:18" ht="23.45" hidden="1" customHeight="1">
      <c r="R494" s="79"/>
    </row>
  </sheetData>
  <sheetProtection password="E969" sheet="1" objects="1" scenarios="1"/>
  <mergeCells count="267">
    <mergeCell ref="B10:K10"/>
    <mergeCell ref="L15:M15"/>
    <mergeCell ref="A1:B3"/>
    <mergeCell ref="C1:K3"/>
    <mergeCell ref="L1:M1"/>
    <mergeCell ref="C5:F5"/>
    <mergeCell ref="H6:J6"/>
    <mergeCell ref="A8:C8"/>
    <mergeCell ref="D8:K8"/>
    <mergeCell ref="A17:E17"/>
    <mergeCell ref="F17:K17"/>
    <mergeCell ref="L17:M17"/>
    <mergeCell ref="A21:F21"/>
    <mergeCell ref="L21:M21"/>
    <mergeCell ref="A23:H23"/>
    <mergeCell ref="L23:M23"/>
    <mergeCell ref="A37:C37"/>
    <mergeCell ref="L10:M10"/>
    <mergeCell ref="A12:K12"/>
    <mergeCell ref="A15:E15"/>
    <mergeCell ref="F15:K15"/>
    <mergeCell ref="D37:E37"/>
    <mergeCell ref="F37:G37"/>
    <mergeCell ref="H37:I37"/>
    <mergeCell ref="J37:K37"/>
    <mergeCell ref="A35:C36"/>
    <mergeCell ref="D35:G35"/>
    <mergeCell ref="H35:K35"/>
    <mergeCell ref="D36:E36"/>
    <mergeCell ref="J36:K36"/>
    <mergeCell ref="F36:G36"/>
    <mergeCell ref="H36:I36"/>
    <mergeCell ref="L25:M25"/>
    <mergeCell ref="F20:K20"/>
    <mergeCell ref="L20:M20"/>
    <mergeCell ref="H38:I38"/>
    <mergeCell ref="J38:K38"/>
    <mergeCell ref="A38:C38"/>
    <mergeCell ref="D38:E38"/>
    <mergeCell ref="F38:G38"/>
    <mergeCell ref="A39:C39"/>
    <mergeCell ref="P18:R18"/>
    <mergeCell ref="A19:B19"/>
    <mergeCell ref="C19:E19"/>
    <mergeCell ref="F19:H19"/>
    <mergeCell ref="P19:R19"/>
    <mergeCell ref="P24:R24"/>
    <mergeCell ref="A30:K30"/>
    <mergeCell ref="A31:K31"/>
    <mergeCell ref="A33:K33"/>
    <mergeCell ref="L27:M27"/>
    <mergeCell ref="D39:E39"/>
    <mergeCell ref="F39:G39"/>
    <mergeCell ref="H39:I39"/>
    <mergeCell ref="J39:K39"/>
    <mergeCell ref="L43:M43"/>
    <mergeCell ref="L42:M42"/>
    <mergeCell ref="A40:C40"/>
    <mergeCell ref="D40:E40"/>
    <mergeCell ref="F40:G40"/>
    <mergeCell ref="H40:I40"/>
    <mergeCell ref="J40:K40"/>
    <mergeCell ref="A41:C41"/>
    <mergeCell ref="D41:E41"/>
    <mergeCell ref="F41:G41"/>
    <mergeCell ref="H41:I41"/>
    <mergeCell ref="J41:K41"/>
    <mergeCell ref="A42:C42"/>
    <mergeCell ref="D42:E42"/>
    <mergeCell ref="F42:G42"/>
    <mergeCell ref="H42:I42"/>
    <mergeCell ref="J42:K42"/>
    <mergeCell ref="A43:C43"/>
    <mergeCell ref="D43:E43"/>
    <mergeCell ref="F43:G43"/>
    <mergeCell ref="H43:I43"/>
    <mergeCell ref="J43:K43"/>
    <mergeCell ref="A46:K46"/>
    <mergeCell ref="A47:K47"/>
    <mergeCell ref="D49:G49"/>
    <mergeCell ref="H49:K49"/>
    <mergeCell ref="L52:M52"/>
    <mergeCell ref="L53:M53"/>
    <mergeCell ref="I64:J64"/>
    <mergeCell ref="A102:G103"/>
    <mergeCell ref="H102:I103"/>
    <mergeCell ref="J102:K103"/>
    <mergeCell ref="L102:M102"/>
    <mergeCell ref="A85:I85"/>
    <mergeCell ref="A89:I89"/>
    <mergeCell ref="A49:C50"/>
    <mergeCell ref="N102:S102"/>
    <mergeCell ref="L103:M103"/>
    <mergeCell ref="N103:P103"/>
    <mergeCell ref="L54:M54"/>
    <mergeCell ref="L55:M55"/>
    <mergeCell ref="L56:M56"/>
    <mergeCell ref="A97:K97"/>
    <mergeCell ref="A98:K98"/>
    <mergeCell ref="A101:G101"/>
    <mergeCell ref="H101:I101"/>
    <mergeCell ref="J101:K101"/>
    <mergeCell ref="A59:K59"/>
    <mergeCell ref="I60:J60"/>
    <mergeCell ref="I62:J62"/>
    <mergeCell ref="A68:K68"/>
    <mergeCell ref="A76:J76"/>
    <mergeCell ref="L62:M62"/>
    <mergeCell ref="L64:M64"/>
    <mergeCell ref="A56:C56"/>
    <mergeCell ref="A107:K107"/>
    <mergeCell ref="A109:K109"/>
    <mergeCell ref="N109:O110"/>
    <mergeCell ref="P109:R109"/>
    <mergeCell ref="S109:U109"/>
    <mergeCell ref="V109:X109"/>
    <mergeCell ref="A104:G105"/>
    <mergeCell ref="H104:I105"/>
    <mergeCell ref="J104:K105"/>
    <mergeCell ref="L104:M104"/>
    <mergeCell ref="L105:M105"/>
    <mergeCell ref="A106:G106"/>
    <mergeCell ref="H106:I106"/>
    <mergeCell ref="J106:K106"/>
    <mergeCell ref="A114:E114"/>
    <mergeCell ref="A115:E115"/>
    <mergeCell ref="L115:M115"/>
    <mergeCell ref="A116:E116"/>
    <mergeCell ref="L116:M116"/>
    <mergeCell ref="A117:E117"/>
    <mergeCell ref="Y109:AA109"/>
    <mergeCell ref="A110:K110"/>
    <mergeCell ref="F112:G112"/>
    <mergeCell ref="H112:I112"/>
    <mergeCell ref="J112:K112"/>
    <mergeCell ref="F111:K111"/>
    <mergeCell ref="A111:E111"/>
    <mergeCell ref="A123:E123"/>
    <mergeCell ref="L123:M123"/>
    <mergeCell ref="A124:E124"/>
    <mergeCell ref="L124:M124"/>
    <mergeCell ref="A125:E125"/>
    <mergeCell ref="A126:E126"/>
    <mergeCell ref="A118:E118"/>
    <mergeCell ref="A119:E119"/>
    <mergeCell ref="L119:M119"/>
    <mergeCell ref="A120:E120"/>
    <mergeCell ref="L120:M120"/>
    <mergeCell ref="A122:E122"/>
    <mergeCell ref="L122:M122"/>
    <mergeCell ref="A127:E127"/>
    <mergeCell ref="A129:E129"/>
    <mergeCell ref="A130:E130"/>
    <mergeCell ref="A131:E131"/>
    <mergeCell ref="A133:K133"/>
    <mergeCell ref="A134:K134"/>
    <mergeCell ref="A143:K143"/>
    <mergeCell ref="A144:K144"/>
    <mergeCell ref="A147:G147"/>
    <mergeCell ref="L147:M147"/>
    <mergeCell ref="A135:K135"/>
    <mergeCell ref="A136:K136"/>
    <mergeCell ref="A137:K137"/>
    <mergeCell ref="A138:K138"/>
    <mergeCell ref="A139:K139"/>
    <mergeCell ref="A140:K140"/>
    <mergeCell ref="J150:K150"/>
    <mergeCell ref="A149:K149"/>
    <mergeCell ref="A153:K153"/>
    <mergeCell ref="B155:G155"/>
    <mergeCell ref="B156:G156"/>
    <mergeCell ref="B157:G157"/>
    <mergeCell ref="A159:K159"/>
    <mergeCell ref="D160:G160"/>
    <mergeCell ref="B161:C161"/>
    <mergeCell ref="D161:G161"/>
    <mergeCell ref="B162:C162"/>
    <mergeCell ref="D162:G162"/>
    <mergeCell ref="A158:F158"/>
    <mergeCell ref="A165:G165"/>
    <mergeCell ref="A166:K166"/>
    <mergeCell ref="A167:A168"/>
    <mergeCell ref="E167:E168"/>
    <mergeCell ref="F167:J167"/>
    <mergeCell ref="K167:K168"/>
    <mergeCell ref="G168:H168"/>
    <mergeCell ref="I168:J168"/>
    <mergeCell ref="B163:C163"/>
    <mergeCell ref="D163:G163"/>
    <mergeCell ref="A171:D171"/>
    <mergeCell ref="G171:H171"/>
    <mergeCell ref="I171:J171"/>
    <mergeCell ref="A172:D172"/>
    <mergeCell ref="G172:H172"/>
    <mergeCell ref="I172:J172"/>
    <mergeCell ref="A169:D169"/>
    <mergeCell ref="G169:H169"/>
    <mergeCell ref="I169:J169"/>
    <mergeCell ref="A170:D170"/>
    <mergeCell ref="G170:H170"/>
    <mergeCell ref="I170:J170"/>
    <mergeCell ref="H238:I238"/>
    <mergeCell ref="L224:M224"/>
    <mergeCell ref="A175:D175"/>
    <mergeCell ref="G175:H175"/>
    <mergeCell ref="I175:J175"/>
    <mergeCell ref="A176:D176"/>
    <mergeCell ref="G176:H176"/>
    <mergeCell ref="I176:J176"/>
    <mergeCell ref="A173:D173"/>
    <mergeCell ref="G173:H173"/>
    <mergeCell ref="I173:J173"/>
    <mergeCell ref="A174:D174"/>
    <mergeCell ref="G174:H174"/>
    <mergeCell ref="I174:J174"/>
    <mergeCell ref="A231:F231"/>
    <mergeCell ref="L195:M195"/>
    <mergeCell ref="A192:G192"/>
    <mergeCell ref="A194:G194"/>
    <mergeCell ref="H207:I207"/>
    <mergeCell ref="C207:F207"/>
    <mergeCell ref="H235:I235"/>
    <mergeCell ref="H236:I236"/>
    <mergeCell ref="H237:I237"/>
    <mergeCell ref="H193:J193"/>
    <mergeCell ref="N182:Q182"/>
    <mergeCell ref="L184:M184"/>
    <mergeCell ref="N184:O184"/>
    <mergeCell ref="P184:R184"/>
    <mergeCell ref="C189:F189"/>
    <mergeCell ref="C190:H190"/>
    <mergeCell ref="C188:H188"/>
    <mergeCell ref="N183:O183"/>
    <mergeCell ref="P183:R183"/>
    <mergeCell ref="G177:H177"/>
    <mergeCell ref="I177:J177"/>
    <mergeCell ref="G178:H178"/>
    <mergeCell ref="I178:J178"/>
    <mergeCell ref="A180:K180"/>
    <mergeCell ref="A178:B178"/>
    <mergeCell ref="C178:D178"/>
    <mergeCell ref="L225:M225"/>
    <mergeCell ref="K193:L193"/>
    <mergeCell ref="L226:M226"/>
    <mergeCell ref="L227:M227"/>
    <mergeCell ref="D228:K228"/>
    <mergeCell ref="A242:K242"/>
    <mergeCell ref="L158:M158"/>
    <mergeCell ref="L194:M194"/>
    <mergeCell ref="G205:H205"/>
    <mergeCell ref="A215:K215"/>
    <mergeCell ref="A218:H218"/>
    <mergeCell ref="L220:M220"/>
    <mergeCell ref="L221:M221"/>
    <mergeCell ref="L222:M222"/>
    <mergeCell ref="L223:M223"/>
    <mergeCell ref="A181:K181"/>
    <mergeCell ref="A182:K182"/>
    <mergeCell ref="A183:K183"/>
    <mergeCell ref="A184:J184"/>
    <mergeCell ref="A187:K187"/>
    <mergeCell ref="L183:M183"/>
    <mergeCell ref="A240:XFD240"/>
    <mergeCell ref="A199:K199"/>
    <mergeCell ref="A191:K191"/>
    <mergeCell ref="L192:M192"/>
    <mergeCell ref="A177:D177"/>
  </mergeCells>
  <conditionalFormatting sqref="H27 B27:C27">
    <cfRule type="expression" dxfId="12" priority="25">
      <formula>$N$21="1"</formula>
    </cfRule>
  </conditionalFormatting>
  <conditionalFormatting sqref="B25 H25">
    <cfRule type="expression" dxfId="11" priority="24" stopIfTrue="1">
      <formula>$N$21="1"</formula>
    </cfRule>
  </conditionalFormatting>
  <conditionalFormatting sqref="G193">
    <cfRule type="expression" dxfId="10" priority="23">
      <formula>#REF!="1"</formula>
    </cfRule>
  </conditionalFormatting>
  <conditionalFormatting sqref="H193:J193 F193">
    <cfRule type="expression" dxfId="9" priority="21">
      <formula>#REF!="1"</formula>
    </cfRule>
    <cfRule type="expression" dxfId="8" priority="22">
      <formula>#REF!="1"</formula>
    </cfRule>
  </conditionalFormatting>
  <conditionalFormatting sqref="E69:G71">
    <cfRule type="expression" dxfId="7" priority="11">
      <formula>$P$70=1</formula>
    </cfRule>
  </conditionalFormatting>
  <conditionalFormatting sqref="E72:H74">
    <cfRule type="expression" dxfId="6" priority="10">
      <formula>$P$73=1</formula>
    </cfRule>
  </conditionalFormatting>
  <conditionalFormatting sqref="A77:A85 J84:J85 A89:J95 B77:I84">
    <cfRule type="expression" dxfId="5" priority="8">
      <formula>#REF!=1</formula>
    </cfRule>
    <cfRule type="expression" dxfId="4" priority="9">
      <formula>#REF!=1</formula>
    </cfRule>
  </conditionalFormatting>
  <conditionalFormatting sqref="A218:H218 B220:B228">
    <cfRule type="expression" dxfId="3" priority="4">
      <formula>$P$382=1</formula>
    </cfRule>
  </conditionalFormatting>
  <conditionalFormatting sqref="A218:H218 B220:B228">
    <cfRule type="expression" dxfId="2" priority="3">
      <formula>$P$381=1</formula>
    </cfRule>
  </conditionalFormatting>
  <conditionalFormatting sqref="B227">
    <cfRule type="expression" dxfId="1" priority="2">
      <formula>$P$381=1</formula>
    </cfRule>
  </conditionalFormatting>
  <conditionalFormatting sqref="B220:B228 D228">
    <cfRule type="expression" dxfId="0" priority="1">
      <formula>$P$216=1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11" orientation="portrait" r:id="rId1"/>
  <rowBreaks count="3" manualBreakCount="3">
    <brk id="57" max="10" man="1"/>
    <brk id="96" max="10" man="1"/>
    <brk id="141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E82"/>
  <sheetViews>
    <sheetView workbookViewId="0">
      <selection activeCell="A4" sqref="A4:N4"/>
    </sheetView>
  </sheetViews>
  <sheetFormatPr defaultColWidth="9.140625" defaultRowHeight="15"/>
  <cols>
    <col min="1" max="1" width="6" style="110" customWidth="1"/>
    <col min="2" max="2" width="58.5703125" style="110" customWidth="1"/>
    <col min="4" max="4" width="53.85546875" customWidth="1"/>
  </cols>
  <sheetData>
    <row r="1" spans="1:5">
      <c r="A1" s="106"/>
      <c r="B1" s="107" t="s">
        <v>110</v>
      </c>
      <c r="C1" s="617" t="s">
        <v>111</v>
      </c>
      <c r="D1" s="618"/>
      <c r="E1" s="618"/>
    </row>
    <row r="2" spans="1:5">
      <c r="A2" s="106"/>
      <c r="B2" s="106"/>
      <c r="C2" s="108">
        <v>1</v>
      </c>
      <c r="D2" s="109" t="s">
        <v>112</v>
      </c>
      <c r="E2" s="108"/>
    </row>
    <row r="3" spans="1:5">
      <c r="A3" s="106" t="s">
        <v>113</v>
      </c>
      <c r="B3" s="106" t="s">
        <v>114</v>
      </c>
      <c r="C3" s="108">
        <v>2</v>
      </c>
      <c r="D3" s="108" t="s">
        <v>115</v>
      </c>
      <c r="E3" s="108">
        <f>A3*1</f>
        <v>100</v>
      </c>
    </row>
    <row r="4" spans="1:5">
      <c r="A4" s="106" t="s">
        <v>116</v>
      </c>
      <c r="B4" s="106" t="s">
        <v>117</v>
      </c>
      <c r="C4" s="108">
        <v>3</v>
      </c>
      <c r="D4" s="108" t="s">
        <v>118</v>
      </c>
      <c r="E4" s="108">
        <f t="shared" ref="E4:E67" si="0">A4*1</f>
        <v>102</v>
      </c>
    </row>
    <row r="5" spans="1:5">
      <c r="A5" s="106" t="s">
        <v>119</v>
      </c>
      <c r="B5" s="106" t="s">
        <v>120</v>
      </c>
      <c r="C5" s="108">
        <v>4</v>
      </c>
      <c r="D5" s="108" t="s">
        <v>9</v>
      </c>
      <c r="E5" s="108">
        <f t="shared" si="0"/>
        <v>200</v>
      </c>
    </row>
    <row r="6" spans="1:5">
      <c r="A6" s="106" t="s">
        <v>121</v>
      </c>
      <c r="B6" s="106" t="s">
        <v>122</v>
      </c>
      <c r="C6" s="108">
        <v>5</v>
      </c>
      <c r="D6" s="108" t="s">
        <v>123</v>
      </c>
      <c r="E6" s="108">
        <f t="shared" si="0"/>
        <v>204</v>
      </c>
    </row>
    <row r="7" spans="1:5">
      <c r="A7" s="106" t="s">
        <v>124</v>
      </c>
      <c r="B7" s="106" t="s">
        <v>125</v>
      </c>
      <c r="C7" s="108">
        <v>6</v>
      </c>
      <c r="D7" s="108" t="s">
        <v>126</v>
      </c>
      <c r="E7" s="108">
        <f t="shared" si="0"/>
        <v>300</v>
      </c>
    </row>
    <row r="8" spans="1:5">
      <c r="A8" s="106" t="s">
        <v>127</v>
      </c>
      <c r="B8" s="106" t="s">
        <v>128</v>
      </c>
      <c r="C8" s="108">
        <v>7</v>
      </c>
      <c r="D8" s="108" t="s">
        <v>129</v>
      </c>
      <c r="E8" s="108">
        <f t="shared" si="0"/>
        <v>302</v>
      </c>
    </row>
    <row r="9" spans="1:5">
      <c r="A9" s="106" t="s">
        <v>130</v>
      </c>
      <c r="B9" s="106" t="s">
        <v>131</v>
      </c>
      <c r="C9" s="108">
        <v>8</v>
      </c>
      <c r="D9" s="108" t="s">
        <v>132</v>
      </c>
      <c r="E9" s="108">
        <f t="shared" si="0"/>
        <v>303</v>
      </c>
    </row>
    <row r="10" spans="1:5">
      <c r="A10" s="106" t="s">
        <v>133</v>
      </c>
      <c r="B10" s="106" t="s">
        <v>134</v>
      </c>
      <c r="C10" s="108">
        <v>9</v>
      </c>
      <c r="D10" s="108" t="s">
        <v>135</v>
      </c>
      <c r="E10" s="108">
        <f t="shared" si="0"/>
        <v>304</v>
      </c>
    </row>
    <row r="11" spans="1:5">
      <c r="A11" s="106" t="s">
        <v>136</v>
      </c>
      <c r="B11" s="106" t="s">
        <v>137</v>
      </c>
      <c r="C11" s="108">
        <v>10</v>
      </c>
      <c r="D11" s="108" t="s">
        <v>138</v>
      </c>
      <c r="E11" s="108">
        <f t="shared" si="0"/>
        <v>306</v>
      </c>
    </row>
    <row r="12" spans="1:5">
      <c r="A12" s="106" t="s">
        <v>139</v>
      </c>
      <c r="B12" s="106" t="s">
        <v>140</v>
      </c>
      <c r="C12" s="108">
        <v>11</v>
      </c>
      <c r="D12" s="108" t="s">
        <v>141</v>
      </c>
      <c r="E12" s="108">
        <f t="shared" si="0"/>
        <v>308</v>
      </c>
    </row>
    <row r="13" spans="1:5">
      <c r="A13" s="106" t="s">
        <v>142</v>
      </c>
      <c r="B13" s="106" t="s">
        <v>143</v>
      </c>
      <c r="C13" s="108">
        <v>12</v>
      </c>
      <c r="D13" s="108" t="s">
        <v>144</v>
      </c>
      <c r="E13" s="108">
        <f t="shared" si="0"/>
        <v>309</v>
      </c>
    </row>
    <row r="14" spans="1:5">
      <c r="A14" s="106" t="s">
        <v>145</v>
      </c>
      <c r="B14" s="106" t="s">
        <v>146</v>
      </c>
      <c r="C14" s="108">
        <v>13</v>
      </c>
      <c r="D14" s="108" t="s">
        <v>147</v>
      </c>
      <c r="E14" s="108">
        <f t="shared" si="0"/>
        <v>310</v>
      </c>
    </row>
    <row r="15" spans="1:5">
      <c r="A15" s="106" t="s">
        <v>148</v>
      </c>
      <c r="B15" s="106" t="s">
        <v>149</v>
      </c>
      <c r="C15" s="108">
        <v>14</v>
      </c>
      <c r="D15" s="108" t="s">
        <v>150</v>
      </c>
      <c r="E15" s="108">
        <f t="shared" si="0"/>
        <v>401</v>
      </c>
    </row>
    <row r="16" spans="1:5">
      <c r="A16" s="106" t="s">
        <v>151</v>
      </c>
      <c r="B16" s="106" t="s">
        <v>152</v>
      </c>
      <c r="C16" s="108">
        <v>15</v>
      </c>
      <c r="D16" s="108" t="s">
        <v>153</v>
      </c>
      <c r="E16" s="108">
        <f t="shared" si="0"/>
        <v>402</v>
      </c>
    </row>
    <row r="17" spans="1:5">
      <c r="A17" s="106" t="s">
        <v>154</v>
      </c>
      <c r="B17" s="106" t="s">
        <v>155</v>
      </c>
      <c r="C17" s="108">
        <v>16</v>
      </c>
      <c r="D17" s="108" t="s">
        <v>156</v>
      </c>
      <c r="E17" s="108">
        <f t="shared" si="0"/>
        <v>403</v>
      </c>
    </row>
    <row r="18" spans="1:5">
      <c r="A18" s="106" t="s">
        <v>157</v>
      </c>
      <c r="B18" s="106" t="s">
        <v>158</v>
      </c>
      <c r="C18" s="108">
        <v>17</v>
      </c>
      <c r="D18" s="108" t="s">
        <v>159</v>
      </c>
      <c r="E18" s="108">
        <f t="shared" si="0"/>
        <v>501</v>
      </c>
    </row>
    <row r="19" spans="1:5">
      <c r="A19" s="106" t="s">
        <v>160</v>
      </c>
      <c r="B19" s="106" t="s">
        <v>161</v>
      </c>
      <c r="C19" s="108">
        <v>18</v>
      </c>
      <c r="D19" s="108" t="s">
        <v>162</v>
      </c>
      <c r="E19" s="108">
        <f t="shared" si="0"/>
        <v>502</v>
      </c>
    </row>
    <row r="20" spans="1:5">
      <c r="A20" s="106" t="s">
        <v>163</v>
      </c>
      <c r="B20" s="106" t="s">
        <v>164</v>
      </c>
      <c r="C20" s="108">
        <v>19</v>
      </c>
      <c r="D20" s="108" t="s">
        <v>165</v>
      </c>
      <c r="E20" s="108">
        <f t="shared" si="0"/>
        <v>504</v>
      </c>
    </row>
    <row r="21" spans="1:5">
      <c r="A21" s="106" t="s">
        <v>166</v>
      </c>
      <c r="B21" s="106" t="s">
        <v>167</v>
      </c>
      <c r="C21" s="108">
        <v>20</v>
      </c>
      <c r="D21" s="108" t="s">
        <v>168</v>
      </c>
      <c r="E21" s="108">
        <f t="shared" si="0"/>
        <v>505</v>
      </c>
    </row>
    <row r="22" spans="1:5">
      <c r="A22" s="106" t="s">
        <v>169</v>
      </c>
      <c r="B22" s="106" t="s">
        <v>170</v>
      </c>
      <c r="C22" s="108">
        <v>21</v>
      </c>
      <c r="D22" s="108" t="s">
        <v>171</v>
      </c>
      <c r="E22" s="108">
        <f t="shared" si="0"/>
        <v>507</v>
      </c>
    </row>
    <row r="23" spans="1:5">
      <c r="A23" s="106" t="s">
        <v>172</v>
      </c>
      <c r="B23" s="106" t="s">
        <v>173</v>
      </c>
      <c r="C23" s="108">
        <v>22</v>
      </c>
      <c r="D23" s="108" t="s">
        <v>174</v>
      </c>
      <c r="E23" s="108">
        <f t="shared" si="0"/>
        <v>508</v>
      </c>
    </row>
    <row r="24" spans="1:5">
      <c r="A24" s="106" t="s">
        <v>175</v>
      </c>
      <c r="B24" s="106" t="s">
        <v>176</v>
      </c>
      <c r="C24" s="108">
        <v>23</v>
      </c>
      <c r="D24" s="108" t="s">
        <v>177</v>
      </c>
      <c r="E24" s="108">
        <f t="shared" si="0"/>
        <v>509</v>
      </c>
    </row>
    <row r="25" spans="1:5">
      <c r="A25" s="106" t="s">
        <v>178</v>
      </c>
      <c r="B25" s="106" t="s">
        <v>179</v>
      </c>
      <c r="C25" s="108">
        <v>24</v>
      </c>
      <c r="D25" s="108" t="s">
        <v>180</v>
      </c>
      <c r="E25" s="108">
        <f t="shared" si="0"/>
        <v>510</v>
      </c>
    </row>
    <row r="26" spans="1:5">
      <c r="A26" s="106" t="s">
        <v>181</v>
      </c>
      <c r="B26" s="106" t="s">
        <v>182</v>
      </c>
      <c r="C26" s="108">
        <v>25</v>
      </c>
      <c r="D26" s="108" t="s">
        <v>183</v>
      </c>
      <c r="E26" s="108">
        <f t="shared" si="0"/>
        <v>511</v>
      </c>
    </row>
    <row r="27" spans="1:5">
      <c r="A27" s="106" t="s">
        <v>184</v>
      </c>
      <c r="B27" s="106" t="s">
        <v>185</v>
      </c>
      <c r="C27" s="108">
        <v>26</v>
      </c>
      <c r="D27" s="108" t="s">
        <v>186</v>
      </c>
      <c r="E27" s="108">
        <f t="shared" si="0"/>
        <v>512</v>
      </c>
    </row>
    <row r="28" spans="1:5">
      <c r="A28" s="106" t="s">
        <v>187</v>
      </c>
      <c r="B28" s="106" t="s">
        <v>188</v>
      </c>
      <c r="C28" s="108">
        <v>27</v>
      </c>
      <c r="D28" s="108" t="s">
        <v>189</v>
      </c>
      <c r="E28" s="108">
        <f t="shared" si="0"/>
        <v>513</v>
      </c>
    </row>
    <row r="29" spans="1:5">
      <c r="A29" s="106" t="s">
        <v>190</v>
      </c>
      <c r="B29" s="106" t="s">
        <v>191</v>
      </c>
      <c r="C29" s="108">
        <v>28</v>
      </c>
      <c r="D29" s="108" t="s">
        <v>192</v>
      </c>
      <c r="E29" s="108">
        <f t="shared" si="0"/>
        <v>514</v>
      </c>
    </row>
    <row r="30" spans="1:5" ht="30">
      <c r="A30" s="106" t="s">
        <v>193</v>
      </c>
      <c r="B30" s="106" t="s">
        <v>194</v>
      </c>
      <c r="C30" s="108">
        <v>29</v>
      </c>
      <c r="D30" s="108" t="s">
        <v>195</v>
      </c>
      <c r="E30" s="108">
        <f t="shared" si="0"/>
        <v>515</v>
      </c>
    </row>
    <row r="31" spans="1:5" ht="30">
      <c r="A31" s="106" t="s">
        <v>196</v>
      </c>
      <c r="B31" s="106" t="s">
        <v>197</v>
      </c>
      <c r="C31" s="108">
        <v>30</v>
      </c>
      <c r="D31" s="108" t="s">
        <v>198</v>
      </c>
      <c r="E31" s="108">
        <f t="shared" si="0"/>
        <v>601</v>
      </c>
    </row>
    <row r="32" spans="1:5">
      <c r="A32" s="106" t="s">
        <v>199</v>
      </c>
      <c r="B32" s="106" t="s">
        <v>200</v>
      </c>
      <c r="C32" s="108">
        <v>31</v>
      </c>
      <c r="D32" s="108" t="s">
        <v>201</v>
      </c>
      <c r="E32" s="108">
        <f t="shared" si="0"/>
        <v>604</v>
      </c>
    </row>
    <row r="33" spans="1:5">
      <c r="A33" s="106" t="s">
        <v>202</v>
      </c>
      <c r="B33" s="106" t="s">
        <v>203</v>
      </c>
      <c r="C33" s="108">
        <v>32</v>
      </c>
      <c r="D33" s="108" t="s">
        <v>204</v>
      </c>
      <c r="E33" s="108">
        <f t="shared" si="0"/>
        <v>607</v>
      </c>
    </row>
    <row r="34" spans="1:5">
      <c r="A34" s="106" t="s">
        <v>205</v>
      </c>
      <c r="B34" s="106" t="s">
        <v>206</v>
      </c>
      <c r="C34" s="108">
        <v>33</v>
      </c>
      <c r="D34" s="108" t="s">
        <v>207</v>
      </c>
      <c r="E34" s="108">
        <f t="shared" si="0"/>
        <v>608</v>
      </c>
    </row>
    <row r="35" spans="1:5">
      <c r="A35" s="106" t="s">
        <v>208</v>
      </c>
      <c r="B35" s="106" t="s">
        <v>209</v>
      </c>
      <c r="C35" s="108">
        <v>34</v>
      </c>
      <c r="D35" s="108" t="s">
        <v>210</v>
      </c>
      <c r="E35" s="108">
        <f t="shared" si="0"/>
        <v>610</v>
      </c>
    </row>
    <row r="36" spans="1:5">
      <c r="A36" s="106" t="s">
        <v>211</v>
      </c>
      <c r="B36" s="106" t="s">
        <v>212</v>
      </c>
      <c r="C36" s="108">
        <v>35</v>
      </c>
      <c r="D36" s="108" t="s">
        <v>213</v>
      </c>
      <c r="E36" s="108">
        <f t="shared" si="0"/>
        <v>611</v>
      </c>
    </row>
    <row r="37" spans="1:5">
      <c r="A37" s="106" t="s">
        <v>214</v>
      </c>
      <c r="B37" s="106" t="s">
        <v>215</v>
      </c>
      <c r="C37" s="108">
        <v>36</v>
      </c>
      <c r="D37" s="108" t="s">
        <v>216</v>
      </c>
      <c r="E37" s="108">
        <f t="shared" si="0"/>
        <v>700</v>
      </c>
    </row>
    <row r="38" spans="1:5">
      <c r="A38" s="106" t="s">
        <v>217</v>
      </c>
      <c r="B38" s="106" t="s">
        <v>218</v>
      </c>
      <c r="C38" s="108">
        <v>37</v>
      </c>
      <c r="D38" s="108" t="s">
        <v>219</v>
      </c>
      <c r="E38" s="108">
        <f t="shared" si="0"/>
        <v>800</v>
      </c>
    </row>
    <row r="39" spans="1:5">
      <c r="A39" s="106" t="s">
        <v>220</v>
      </c>
      <c r="B39" s="106" t="s">
        <v>221</v>
      </c>
      <c r="C39" s="108">
        <v>38</v>
      </c>
      <c r="D39" s="108" t="s">
        <v>222</v>
      </c>
      <c r="E39" s="108">
        <f t="shared" si="0"/>
        <v>900</v>
      </c>
    </row>
    <row r="40" spans="1:5">
      <c r="A40" s="106" t="s">
        <v>223</v>
      </c>
      <c r="B40" s="106" t="s">
        <v>224</v>
      </c>
      <c r="C40" s="108">
        <v>39</v>
      </c>
      <c r="D40" s="108" t="s">
        <v>225</v>
      </c>
      <c r="E40" s="108">
        <f t="shared" si="0"/>
        <v>1000</v>
      </c>
    </row>
    <row r="41" spans="1:5">
      <c r="A41" s="106" t="s">
        <v>226</v>
      </c>
      <c r="B41" s="106" t="s">
        <v>227</v>
      </c>
      <c r="C41" s="108">
        <v>40</v>
      </c>
      <c r="D41" s="108" t="s">
        <v>228</v>
      </c>
      <c r="E41" s="108">
        <f t="shared" si="0"/>
        <v>1100</v>
      </c>
    </row>
    <row r="42" spans="1:5">
      <c r="A42" s="106" t="s">
        <v>229</v>
      </c>
      <c r="B42" s="106" t="s">
        <v>230</v>
      </c>
      <c r="C42" s="108">
        <v>41</v>
      </c>
      <c r="D42" s="108" t="s">
        <v>231</v>
      </c>
      <c r="E42" s="108">
        <f t="shared" si="0"/>
        <v>1300</v>
      </c>
    </row>
    <row r="43" spans="1:5">
      <c r="A43" s="106" t="s">
        <v>232</v>
      </c>
      <c r="B43" s="106" t="s">
        <v>233</v>
      </c>
      <c r="C43" s="108">
        <v>42</v>
      </c>
      <c r="D43" s="108" t="s">
        <v>234</v>
      </c>
      <c r="E43" s="108">
        <f t="shared" si="0"/>
        <v>1400</v>
      </c>
    </row>
    <row r="44" spans="1:5">
      <c r="A44" s="106" t="s">
        <v>235</v>
      </c>
      <c r="B44" s="106" t="s">
        <v>236</v>
      </c>
      <c r="C44" s="108">
        <v>43</v>
      </c>
      <c r="D44" s="108" t="s">
        <v>237</v>
      </c>
      <c r="E44" s="108">
        <f t="shared" si="0"/>
        <v>1510</v>
      </c>
    </row>
    <row r="45" spans="1:5">
      <c r="A45" s="106" t="s">
        <v>238</v>
      </c>
      <c r="B45" s="106" t="s">
        <v>239</v>
      </c>
      <c r="C45" s="108">
        <v>44</v>
      </c>
      <c r="D45" s="108" t="s">
        <v>240</v>
      </c>
      <c r="E45" s="108">
        <f t="shared" si="0"/>
        <v>1520</v>
      </c>
    </row>
    <row r="46" spans="1:5">
      <c r="A46" s="106" t="s">
        <v>241</v>
      </c>
      <c r="B46" s="106" t="s">
        <v>242</v>
      </c>
      <c r="C46" s="108">
        <v>45</v>
      </c>
      <c r="D46" s="108" t="s">
        <v>243</v>
      </c>
      <c r="E46" s="108">
        <f t="shared" si="0"/>
        <v>1530</v>
      </c>
    </row>
    <row r="47" spans="1:5">
      <c r="A47" s="106" t="s">
        <v>244</v>
      </c>
      <c r="B47" s="106" t="s">
        <v>245</v>
      </c>
      <c r="C47" s="108">
        <v>46</v>
      </c>
      <c r="D47" s="108" t="s">
        <v>246</v>
      </c>
      <c r="E47" s="108">
        <f t="shared" si="0"/>
        <v>1550</v>
      </c>
    </row>
    <row r="48" spans="1:5">
      <c r="A48" s="106" t="s">
        <v>247</v>
      </c>
      <c r="B48" s="106" t="s">
        <v>248</v>
      </c>
      <c r="C48" s="108">
        <v>47</v>
      </c>
      <c r="D48" s="108" t="s">
        <v>249</v>
      </c>
      <c r="E48" s="108">
        <f t="shared" si="0"/>
        <v>1560</v>
      </c>
    </row>
    <row r="49" spans="1:5">
      <c r="A49" s="106" t="s">
        <v>250</v>
      </c>
      <c r="B49" s="106" t="s">
        <v>251</v>
      </c>
      <c r="C49" s="108">
        <v>48</v>
      </c>
      <c r="D49" s="108" t="s">
        <v>252</v>
      </c>
      <c r="E49" s="108">
        <f t="shared" si="0"/>
        <v>1570</v>
      </c>
    </row>
    <row r="50" spans="1:5">
      <c r="A50" s="106" t="s">
        <v>253</v>
      </c>
      <c r="B50" s="106" t="s">
        <v>254</v>
      </c>
      <c r="C50" s="108">
        <v>49</v>
      </c>
      <c r="D50" s="108" t="s">
        <v>255</v>
      </c>
      <c r="E50" s="108">
        <f t="shared" si="0"/>
        <v>1580</v>
      </c>
    </row>
    <row r="51" spans="1:5" ht="30">
      <c r="A51" s="106" t="s">
        <v>256</v>
      </c>
      <c r="B51" s="106" t="s">
        <v>257</v>
      </c>
      <c r="C51" s="108">
        <v>50</v>
      </c>
      <c r="D51" s="108" t="s">
        <v>258</v>
      </c>
      <c r="E51" s="108">
        <f t="shared" si="0"/>
        <v>1581</v>
      </c>
    </row>
    <row r="52" spans="1:5">
      <c r="A52" s="106" t="s">
        <v>259</v>
      </c>
      <c r="B52" s="106" t="s">
        <v>260</v>
      </c>
      <c r="C52" s="108">
        <v>51</v>
      </c>
      <c r="D52" s="108" t="s">
        <v>261</v>
      </c>
      <c r="E52" s="108">
        <f t="shared" si="0"/>
        <v>1582</v>
      </c>
    </row>
    <row r="53" spans="1:5">
      <c r="A53" s="106" t="s">
        <v>262</v>
      </c>
      <c r="B53" s="106" t="s">
        <v>263</v>
      </c>
      <c r="C53" s="108">
        <v>52</v>
      </c>
      <c r="D53" s="108" t="s">
        <v>264</v>
      </c>
      <c r="E53" s="108">
        <f t="shared" si="0"/>
        <v>1583</v>
      </c>
    </row>
    <row r="54" spans="1:5">
      <c r="A54" s="106" t="s">
        <v>265</v>
      </c>
      <c r="B54" s="106" t="s">
        <v>266</v>
      </c>
      <c r="C54" s="108">
        <v>53</v>
      </c>
      <c r="D54" s="108" t="s">
        <v>267</v>
      </c>
      <c r="E54" s="108">
        <f t="shared" si="0"/>
        <v>1584</v>
      </c>
    </row>
    <row r="55" spans="1:5">
      <c r="A55" s="106" t="s">
        <v>268</v>
      </c>
      <c r="B55" s="106" t="s">
        <v>269</v>
      </c>
      <c r="C55" s="108">
        <v>54</v>
      </c>
      <c r="D55" s="108" t="s">
        <v>270</v>
      </c>
      <c r="E55" s="108">
        <f t="shared" si="0"/>
        <v>1585</v>
      </c>
    </row>
    <row r="56" spans="1:5">
      <c r="A56" s="106" t="s">
        <v>271</v>
      </c>
      <c r="B56" s="106" t="s">
        <v>272</v>
      </c>
      <c r="C56" s="108">
        <v>55</v>
      </c>
      <c r="D56" s="108" t="s">
        <v>273</v>
      </c>
      <c r="E56" s="108">
        <f t="shared" si="0"/>
        <v>1586</v>
      </c>
    </row>
    <row r="57" spans="1:5">
      <c r="A57" s="106" t="s">
        <v>274</v>
      </c>
      <c r="B57" s="106" t="s">
        <v>275</v>
      </c>
      <c r="C57" s="108">
        <v>56</v>
      </c>
      <c r="D57" s="108" t="s">
        <v>276</v>
      </c>
      <c r="E57" s="108">
        <f t="shared" si="0"/>
        <v>1590</v>
      </c>
    </row>
    <row r="58" spans="1:5">
      <c r="A58" s="106" t="s">
        <v>277</v>
      </c>
      <c r="B58" s="106" t="s">
        <v>278</v>
      </c>
      <c r="C58" s="108">
        <v>57</v>
      </c>
      <c r="D58" s="108" t="s">
        <v>279</v>
      </c>
      <c r="E58" s="108">
        <f t="shared" si="0"/>
        <v>1700</v>
      </c>
    </row>
    <row r="59" spans="1:5">
      <c r="A59" s="106" t="s">
        <v>280</v>
      </c>
      <c r="B59" s="106" t="s">
        <v>281</v>
      </c>
      <c r="C59" s="108">
        <v>58</v>
      </c>
      <c r="D59" s="108" t="s">
        <v>282</v>
      </c>
      <c r="E59" s="108">
        <f t="shared" si="0"/>
        <v>1800</v>
      </c>
    </row>
    <row r="60" spans="1:5">
      <c r="A60" s="106" t="s">
        <v>283</v>
      </c>
      <c r="B60" s="106" t="s">
        <v>284</v>
      </c>
      <c r="C60" s="108">
        <v>59</v>
      </c>
      <c r="D60" s="108" t="s">
        <v>285</v>
      </c>
      <c r="E60" s="108">
        <f t="shared" si="0"/>
        <v>2010</v>
      </c>
    </row>
    <row r="61" spans="1:5">
      <c r="A61" s="106" t="s">
        <v>286</v>
      </c>
      <c r="B61" s="106" t="s">
        <v>287</v>
      </c>
      <c r="C61" s="108">
        <v>60</v>
      </c>
      <c r="D61" s="108" t="s">
        <v>288</v>
      </c>
      <c r="E61" s="108">
        <f t="shared" si="0"/>
        <v>2020</v>
      </c>
    </row>
    <row r="62" spans="1:5">
      <c r="A62" s="106" t="s">
        <v>289</v>
      </c>
      <c r="B62" s="106" t="s">
        <v>290</v>
      </c>
      <c r="C62" s="108">
        <v>61</v>
      </c>
      <c r="D62" s="108" t="s">
        <v>291</v>
      </c>
      <c r="E62" s="108">
        <f t="shared" si="0"/>
        <v>2100</v>
      </c>
    </row>
    <row r="63" spans="1:5">
      <c r="A63" s="106" t="s">
        <v>292</v>
      </c>
      <c r="B63" s="106" t="s">
        <v>293</v>
      </c>
      <c r="C63" s="108">
        <v>62</v>
      </c>
      <c r="D63" s="108" t="s">
        <v>294</v>
      </c>
      <c r="E63" s="108">
        <f t="shared" si="0"/>
        <v>2200</v>
      </c>
    </row>
    <row r="64" spans="1:5">
      <c r="A64" s="106" t="s">
        <v>295</v>
      </c>
      <c r="B64" s="106" t="s">
        <v>296</v>
      </c>
      <c r="C64" s="108">
        <v>63</v>
      </c>
      <c r="D64" s="108" t="s">
        <v>297</v>
      </c>
      <c r="E64" s="108">
        <f t="shared" si="0"/>
        <v>2300</v>
      </c>
    </row>
    <row r="65" spans="1:5">
      <c r="A65" s="106" t="s">
        <v>298</v>
      </c>
      <c r="B65" s="106" t="s">
        <v>299</v>
      </c>
      <c r="C65" s="108">
        <v>64</v>
      </c>
      <c r="D65" s="108" t="s">
        <v>300</v>
      </c>
      <c r="E65" s="108">
        <f t="shared" si="0"/>
        <v>2400</v>
      </c>
    </row>
    <row r="66" spans="1:5">
      <c r="A66" s="106" t="s">
        <v>301</v>
      </c>
      <c r="B66" s="106" t="s">
        <v>302</v>
      </c>
      <c r="C66" s="108">
        <v>65</v>
      </c>
      <c r="D66" s="108" t="s">
        <v>303</v>
      </c>
      <c r="E66" s="108">
        <f t="shared" si="0"/>
        <v>2500</v>
      </c>
    </row>
    <row r="67" spans="1:5">
      <c r="A67" s="106" t="s">
        <v>304</v>
      </c>
      <c r="B67" s="106" t="s">
        <v>305</v>
      </c>
      <c r="C67" s="108">
        <v>66</v>
      </c>
      <c r="D67" s="108" t="s">
        <v>306</v>
      </c>
      <c r="E67" s="108">
        <f t="shared" si="0"/>
        <v>2600</v>
      </c>
    </row>
    <row r="68" spans="1:5">
      <c r="A68" s="106" t="s">
        <v>307</v>
      </c>
      <c r="B68" s="106" t="s">
        <v>308</v>
      </c>
      <c r="C68" s="108">
        <v>67</v>
      </c>
      <c r="D68" s="108" t="s">
        <v>309</v>
      </c>
      <c r="E68" s="108">
        <f t="shared" ref="E68:E82" si="1">A68*1</f>
        <v>2650</v>
      </c>
    </row>
    <row r="69" spans="1:5" ht="30">
      <c r="A69" s="106" t="s">
        <v>310</v>
      </c>
      <c r="B69" s="106" t="s">
        <v>311</v>
      </c>
      <c r="C69" s="108">
        <v>68</v>
      </c>
      <c r="D69" s="108" t="s">
        <v>312</v>
      </c>
      <c r="E69" s="108">
        <f t="shared" si="1"/>
        <v>2660</v>
      </c>
    </row>
    <row r="70" spans="1:5">
      <c r="A70" s="106" t="s">
        <v>313</v>
      </c>
      <c r="B70" s="106" t="s">
        <v>314</v>
      </c>
      <c r="C70" s="108">
        <v>69</v>
      </c>
      <c r="D70" s="108" t="s">
        <v>315</v>
      </c>
      <c r="E70" s="108">
        <f t="shared" si="1"/>
        <v>2700</v>
      </c>
    </row>
    <row r="71" spans="1:5">
      <c r="A71" s="106" t="s">
        <v>316</v>
      </c>
      <c r="B71" s="106" t="s">
        <v>317</v>
      </c>
      <c r="C71" s="108">
        <v>70</v>
      </c>
      <c r="D71" s="108" t="s">
        <v>318</v>
      </c>
      <c r="E71" s="108">
        <f t="shared" si="1"/>
        <v>2800</v>
      </c>
    </row>
    <row r="72" spans="1:5">
      <c r="A72" s="106" t="s">
        <v>319</v>
      </c>
      <c r="B72" s="106" t="s">
        <v>320</v>
      </c>
      <c r="C72" s="108">
        <v>71</v>
      </c>
      <c r="D72" s="108" t="s">
        <v>321</v>
      </c>
      <c r="E72" s="108">
        <f t="shared" si="1"/>
        <v>2850</v>
      </c>
    </row>
    <row r="73" spans="1:5">
      <c r="A73" s="106" t="s">
        <v>322</v>
      </c>
      <c r="B73" s="106" t="s">
        <v>323</v>
      </c>
      <c r="C73" s="108">
        <v>72</v>
      </c>
      <c r="D73" s="108" t="s">
        <v>324</v>
      </c>
      <c r="E73" s="108">
        <f t="shared" si="1"/>
        <v>2950</v>
      </c>
    </row>
    <row r="74" spans="1:5">
      <c r="A74" s="106" t="s">
        <v>325</v>
      </c>
      <c r="B74" s="106" t="s">
        <v>326</v>
      </c>
      <c r="C74" s="108">
        <v>73</v>
      </c>
      <c r="D74" s="108" t="s">
        <v>327</v>
      </c>
      <c r="E74" s="108">
        <f t="shared" si="1"/>
        <v>3000</v>
      </c>
    </row>
    <row r="75" spans="1:5">
      <c r="A75" s="106" t="s">
        <v>328</v>
      </c>
      <c r="B75" s="106" t="s">
        <v>329</v>
      </c>
      <c r="C75" s="108">
        <v>74</v>
      </c>
      <c r="D75" s="108" t="s">
        <v>330</v>
      </c>
      <c r="E75" s="108">
        <f t="shared" si="1"/>
        <v>3001</v>
      </c>
    </row>
    <row r="76" spans="1:5">
      <c r="A76" s="106" t="s">
        <v>331</v>
      </c>
      <c r="B76" s="106" t="s">
        <v>332</v>
      </c>
      <c r="C76" s="108">
        <v>75</v>
      </c>
      <c r="D76" s="108" t="s">
        <v>333</v>
      </c>
      <c r="E76" s="108">
        <f t="shared" si="1"/>
        <v>3010</v>
      </c>
    </row>
    <row r="77" spans="1:5">
      <c r="A77" s="106" t="s">
        <v>334</v>
      </c>
      <c r="B77" s="106" t="s">
        <v>335</v>
      </c>
      <c r="C77" s="108">
        <v>76</v>
      </c>
      <c r="D77" s="108" t="s">
        <v>336</v>
      </c>
      <c r="E77" s="108">
        <f t="shared" si="1"/>
        <v>3020</v>
      </c>
    </row>
    <row r="78" spans="1:5">
      <c r="A78" s="106" t="s">
        <v>337</v>
      </c>
      <c r="B78" s="106" t="s">
        <v>338</v>
      </c>
      <c r="C78" s="108">
        <v>77</v>
      </c>
      <c r="D78" s="108" t="s">
        <v>339</v>
      </c>
      <c r="E78" s="108">
        <f t="shared" si="1"/>
        <v>3030</v>
      </c>
    </row>
    <row r="79" spans="1:5">
      <c r="A79" s="106" t="s">
        <v>340</v>
      </c>
      <c r="B79" s="106" t="s">
        <v>341</v>
      </c>
      <c r="C79" s="108">
        <v>78</v>
      </c>
      <c r="D79" s="108" t="s">
        <v>342</v>
      </c>
      <c r="E79" s="108">
        <f t="shared" si="1"/>
        <v>3040</v>
      </c>
    </row>
    <row r="80" spans="1:5">
      <c r="A80" s="106" t="s">
        <v>343</v>
      </c>
      <c r="B80" s="106" t="s">
        <v>344</v>
      </c>
      <c r="C80" s="108">
        <v>79</v>
      </c>
      <c r="D80" s="108" t="s">
        <v>345</v>
      </c>
      <c r="E80" s="108">
        <f t="shared" si="1"/>
        <v>3050</v>
      </c>
    </row>
    <row r="81" spans="1:5" ht="30">
      <c r="A81" s="106" t="s">
        <v>346</v>
      </c>
      <c r="B81" s="106" t="s">
        <v>347</v>
      </c>
      <c r="C81" s="108">
        <v>80</v>
      </c>
      <c r="D81" s="108" t="s">
        <v>348</v>
      </c>
      <c r="E81" s="108">
        <f t="shared" si="1"/>
        <v>3060</v>
      </c>
    </row>
    <row r="82" spans="1:5">
      <c r="A82" s="106" t="s">
        <v>349</v>
      </c>
      <c r="B82" s="106" t="s">
        <v>350</v>
      </c>
      <c r="C82" s="108">
        <v>81</v>
      </c>
      <c r="D82" s="108" t="s">
        <v>351</v>
      </c>
      <c r="E82" s="108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1"/>
  <dimension ref="A1:K112"/>
  <sheetViews>
    <sheetView topLeftCell="A76" workbookViewId="0">
      <selection activeCell="A4" sqref="A4:N4"/>
    </sheetView>
  </sheetViews>
  <sheetFormatPr defaultColWidth="9.140625" defaultRowHeight="14.25"/>
  <cols>
    <col min="1" max="1" width="5.28515625" style="118" customWidth="1"/>
    <col min="2" max="2" width="23.85546875" style="118" bestFit="1" customWidth="1"/>
    <col min="3" max="3" width="6.28515625" style="118" customWidth="1"/>
    <col min="4" max="4" width="25.7109375" style="118" customWidth="1"/>
    <col min="5" max="5" width="23" style="118" customWidth="1"/>
    <col min="6" max="6" width="19.28515625" style="118" bestFit="1" customWidth="1"/>
    <col min="7" max="16384" width="9.140625" style="118"/>
  </cols>
  <sheetData>
    <row r="1" spans="1:6" s="115" customFormat="1" ht="26.45" customHeight="1">
      <c r="A1" s="111">
        <v>1</v>
      </c>
      <c r="B1" s="112" t="s">
        <v>352</v>
      </c>
      <c r="C1" s="112"/>
      <c r="D1" s="113" t="s">
        <v>353</v>
      </c>
      <c r="E1" s="113" t="s">
        <v>354</v>
      </c>
      <c r="F1" s="114"/>
    </row>
    <row r="2" spans="1:6" s="115" customFormat="1" ht="12.75">
      <c r="A2" s="116">
        <v>2</v>
      </c>
      <c r="B2" s="115" t="s">
        <v>355</v>
      </c>
      <c r="C2" s="115" t="s">
        <v>356</v>
      </c>
      <c r="D2" s="115" t="s">
        <v>357</v>
      </c>
      <c r="E2" s="117" t="s">
        <v>358</v>
      </c>
      <c r="F2" s="115" t="s">
        <v>359</v>
      </c>
    </row>
    <row r="3" spans="1:6" s="115" customFormat="1" ht="12.75">
      <c r="A3" s="116">
        <v>3</v>
      </c>
      <c r="B3" s="115" t="s">
        <v>360</v>
      </c>
      <c r="C3" s="115" t="s">
        <v>361</v>
      </c>
      <c r="D3" s="115" t="s">
        <v>362</v>
      </c>
      <c r="E3" s="117" t="s">
        <v>363</v>
      </c>
      <c r="F3" s="117" t="s">
        <v>363</v>
      </c>
    </row>
    <row r="4" spans="1:6" s="115" customFormat="1" ht="12.75">
      <c r="A4" s="116">
        <v>4</v>
      </c>
      <c r="B4" s="115" t="s">
        <v>364</v>
      </c>
      <c r="C4" s="115" t="s">
        <v>365</v>
      </c>
      <c r="D4" s="115" t="s">
        <v>366</v>
      </c>
      <c r="E4" s="117" t="s">
        <v>367</v>
      </c>
      <c r="F4" s="115" t="s">
        <v>359</v>
      </c>
    </row>
    <row r="5" spans="1:6" s="115" customFormat="1" ht="12.75">
      <c r="A5" s="116">
        <v>5</v>
      </c>
      <c r="B5" s="115" t="s">
        <v>368</v>
      </c>
      <c r="C5" s="115" t="s">
        <v>369</v>
      </c>
      <c r="D5" s="115" t="s">
        <v>370</v>
      </c>
      <c r="E5" s="117" t="s">
        <v>363</v>
      </c>
      <c r="F5" s="117" t="s">
        <v>363</v>
      </c>
    </row>
    <row r="6" spans="1:6" s="115" customFormat="1" ht="12.75">
      <c r="A6" s="116">
        <v>6</v>
      </c>
      <c r="B6" s="115" t="s">
        <v>371</v>
      </c>
      <c r="C6" s="115" t="s">
        <v>372</v>
      </c>
      <c r="D6" s="115" t="s">
        <v>366</v>
      </c>
      <c r="E6" s="117" t="s">
        <v>367</v>
      </c>
      <c r="F6" s="115" t="s">
        <v>359</v>
      </c>
    </row>
    <row r="7" spans="1:6" s="115" customFormat="1" ht="12.75">
      <c r="A7" s="116">
        <v>7</v>
      </c>
      <c r="B7" s="115" t="s">
        <v>373</v>
      </c>
      <c r="C7" s="115" t="s">
        <v>374</v>
      </c>
      <c r="D7" s="115" t="s">
        <v>375</v>
      </c>
      <c r="E7" s="117" t="s">
        <v>376</v>
      </c>
      <c r="F7" s="115" t="s">
        <v>359</v>
      </c>
    </row>
    <row r="8" spans="1:6" s="115" customFormat="1" ht="12.75">
      <c r="A8" s="116">
        <v>8</v>
      </c>
      <c r="B8" s="115" t="s">
        <v>377</v>
      </c>
      <c r="C8" s="115" t="s">
        <v>378</v>
      </c>
      <c r="D8" s="115" t="s">
        <v>379</v>
      </c>
      <c r="E8" s="117" t="s">
        <v>367</v>
      </c>
      <c r="F8" s="115" t="s">
        <v>359</v>
      </c>
    </row>
    <row r="9" spans="1:6" s="115" customFormat="1" ht="12.75">
      <c r="A9" s="116">
        <v>9</v>
      </c>
      <c r="B9" s="115" t="s">
        <v>380</v>
      </c>
      <c r="C9" s="115" t="s">
        <v>381</v>
      </c>
      <c r="D9" s="115" t="s">
        <v>362</v>
      </c>
      <c r="E9" s="117" t="s">
        <v>363</v>
      </c>
      <c r="F9" s="117" t="s">
        <v>363</v>
      </c>
    </row>
    <row r="10" spans="1:6" s="115" customFormat="1" ht="12.75">
      <c r="A10" s="116">
        <v>10</v>
      </c>
      <c r="B10" s="115" t="s">
        <v>382</v>
      </c>
      <c r="C10" s="115" t="s">
        <v>383</v>
      </c>
      <c r="D10" s="115" t="s">
        <v>384</v>
      </c>
      <c r="E10" s="117" t="s">
        <v>376</v>
      </c>
      <c r="F10" s="115" t="s">
        <v>359</v>
      </c>
    </row>
    <row r="11" spans="1:6" s="115" customFormat="1" ht="12.75">
      <c r="A11" s="116">
        <v>11</v>
      </c>
      <c r="B11" s="115" t="s">
        <v>385</v>
      </c>
      <c r="C11" s="115" t="s">
        <v>386</v>
      </c>
      <c r="D11" s="115" t="s">
        <v>387</v>
      </c>
      <c r="E11" s="117" t="s">
        <v>376</v>
      </c>
      <c r="F11" s="115" t="s">
        <v>359</v>
      </c>
    </row>
    <row r="12" spans="1:6" s="115" customFormat="1" ht="12.75">
      <c r="A12" s="116">
        <v>12</v>
      </c>
      <c r="B12" s="115" t="s">
        <v>388</v>
      </c>
      <c r="C12" s="115" t="s">
        <v>389</v>
      </c>
      <c r="D12" s="115" t="s">
        <v>390</v>
      </c>
      <c r="E12" s="117" t="s">
        <v>363</v>
      </c>
      <c r="F12" s="117" t="s">
        <v>363</v>
      </c>
    </row>
    <row r="13" spans="1:6" s="115" customFormat="1" ht="12.75">
      <c r="A13" s="116">
        <v>13</v>
      </c>
      <c r="B13" s="115" t="s">
        <v>391</v>
      </c>
      <c r="C13" s="115" t="s">
        <v>392</v>
      </c>
      <c r="D13" s="115" t="s">
        <v>362</v>
      </c>
      <c r="E13" s="117" t="s">
        <v>363</v>
      </c>
      <c r="F13" s="117" t="s">
        <v>363</v>
      </c>
    </row>
    <row r="14" spans="1:6" s="115" customFormat="1" ht="12.75">
      <c r="A14" s="116">
        <v>14</v>
      </c>
      <c r="B14" s="115" t="s">
        <v>393</v>
      </c>
      <c r="C14" s="115" t="s">
        <v>394</v>
      </c>
      <c r="D14" s="115" t="s">
        <v>395</v>
      </c>
      <c r="E14" s="117" t="s">
        <v>396</v>
      </c>
      <c r="F14" s="117" t="s">
        <v>396</v>
      </c>
    </row>
    <row r="15" spans="1:6" s="115" customFormat="1" ht="12.75">
      <c r="A15" s="116">
        <v>15</v>
      </c>
      <c r="B15" s="115" t="s">
        <v>397</v>
      </c>
      <c r="C15" s="115" t="s">
        <v>398</v>
      </c>
      <c r="D15" s="115" t="s">
        <v>384</v>
      </c>
      <c r="E15" s="117" t="s">
        <v>376</v>
      </c>
      <c r="F15" s="115" t="s">
        <v>359</v>
      </c>
    </row>
    <row r="16" spans="1:6" s="115" customFormat="1" ht="12.75">
      <c r="A16" s="116">
        <v>16</v>
      </c>
      <c r="B16" s="115" t="s">
        <v>399</v>
      </c>
      <c r="C16" s="115" t="s">
        <v>400</v>
      </c>
      <c r="D16" s="115" t="s">
        <v>401</v>
      </c>
      <c r="E16" s="117" t="s">
        <v>396</v>
      </c>
      <c r="F16" s="117" t="s">
        <v>396</v>
      </c>
    </row>
    <row r="17" spans="1:6" s="115" customFormat="1" ht="12.75">
      <c r="A17" s="116">
        <v>17</v>
      </c>
      <c r="B17" s="115" t="s">
        <v>402</v>
      </c>
      <c r="C17" s="115" t="s">
        <v>403</v>
      </c>
      <c r="D17" s="115" t="s">
        <v>387</v>
      </c>
      <c r="E17" s="117" t="s">
        <v>376</v>
      </c>
      <c r="F17" s="115" t="s">
        <v>359</v>
      </c>
    </row>
    <row r="18" spans="1:6" s="115" customFormat="1" ht="12.75">
      <c r="A18" s="116">
        <v>18</v>
      </c>
      <c r="B18" s="115" t="s">
        <v>404</v>
      </c>
      <c r="C18" s="115" t="s">
        <v>405</v>
      </c>
      <c r="D18" s="115" t="s">
        <v>390</v>
      </c>
      <c r="E18" s="117" t="s">
        <v>363</v>
      </c>
      <c r="F18" s="117" t="s">
        <v>363</v>
      </c>
    </row>
    <row r="19" spans="1:6" s="115" customFormat="1" ht="12.75">
      <c r="A19" s="116">
        <v>19</v>
      </c>
      <c r="B19" s="115" t="s">
        <v>406</v>
      </c>
      <c r="C19" s="115" t="s">
        <v>407</v>
      </c>
      <c r="D19" s="115" t="s">
        <v>387</v>
      </c>
      <c r="E19" s="117" t="s">
        <v>376</v>
      </c>
      <c r="F19" s="115" t="s">
        <v>359</v>
      </c>
    </row>
    <row r="20" spans="1:6" s="115" customFormat="1" ht="12.75">
      <c r="A20" s="116">
        <v>20</v>
      </c>
      <c r="B20" s="115" t="s">
        <v>408</v>
      </c>
      <c r="C20" s="115" t="s">
        <v>409</v>
      </c>
      <c r="D20" s="115" t="s">
        <v>410</v>
      </c>
      <c r="E20" s="117" t="s">
        <v>396</v>
      </c>
      <c r="F20" s="117" t="s">
        <v>396</v>
      </c>
    </row>
    <row r="21" spans="1:6" s="115" customFormat="1" ht="12.75">
      <c r="A21" s="116">
        <v>21</v>
      </c>
      <c r="B21" s="115" t="s">
        <v>411</v>
      </c>
      <c r="C21" s="115" t="s">
        <v>412</v>
      </c>
      <c r="D21" s="115" t="s">
        <v>413</v>
      </c>
      <c r="E21" s="117" t="s">
        <v>358</v>
      </c>
      <c r="F21" s="115" t="s">
        <v>359</v>
      </c>
    </row>
    <row r="22" spans="1:6" s="115" customFormat="1" ht="12.75">
      <c r="A22" s="116">
        <v>22</v>
      </c>
      <c r="B22" s="115" t="s">
        <v>414</v>
      </c>
      <c r="C22" s="115" t="s">
        <v>415</v>
      </c>
      <c r="D22" s="115" t="s">
        <v>416</v>
      </c>
      <c r="E22" s="117" t="s">
        <v>376</v>
      </c>
      <c r="F22" s="115" t="s">
        <v>359</v>
      </c>
    </row>
    <row r="23" spans="1:6" s="115" customFormat="1" ht="12.75">
      <c r="A23" s="116">
        <v>23</v>
      </c>
      <c r="B23" s="115" t="s">
        <v>417</v>
      </c>
      <c r="C23" s="115" t="s">
        <v>418</v>
      </c>
      <c r="D23" s="115" t="s">
        <v>384</v>
      </c>
      <c r="E23" s="117" t="s">
        <v>376</v>
      </c>
      <c r="F23" s="115" t="s">
        <v>359</v>
      </c>
    </row>
    <row r="24" spans="1:6" s="115" customFormat="1" ht="12.75">
      <c r="A24" s="116">
        <v>24</v>
      </c>
      <c r="B24" s="115" t="s">
        <v>419</v>
      </c>
      <c r="C24" s="115" t="s">
        <v>420</v>
      </c>
      <c r="D24" s="115" t="s">
        <v>375</v>
      </c>
      <c r="E24" s="117" t="s">
        <v>376</v>
      </c>
      <c r="F24" s="115" t="s">
        <v>359</v>
      </c>
    </row>
    <row r="25" spans="1:6" s="115" customFormat="1" ht="12.75">
      <c r="A25" s="116">
        <v>25</v>
      </c>
      <c r="B25" s="115" t="s">
        <v>421</v>
      </c>
      <c r="C25" s="115" t="s">
        <v>422</v>
      </c>
      <c r="D25" s="115" t="s">
        <v>413</v>
      </c>
      <c r="E25" s="117" t="s">
        <v>358</v>
      </c>
      <c r="F25" s="115" t="s">
        <v>359</v>
      </c>
    </row>
    <row r="26" spans="1:6" s="115" customFormat="1" ht="12.75">
      <c r="A26" s="116">
        <v>26</v>
      </c>
      <c r="B26" s="115" t="s">
        <v>423</v>
      </c>
      <c r="C26" s="115" t="s">
        <v>424</v>
      </c>
      <c r="D26" s="115" t="s">
        <v>357</v>
      </c>
      <c r="E26" s="117" t="s">
        <v>358</v>
      </c>
      <c r="F26" s="115" t="s">
        <v>359</v>
      </c>
    </row>
    <row r="27" spans="1:6" s="115" customFormat="1" ht="12.75">
      <c r="A27" s="116">
        <v>27</v>
      </c>
      <c r="B27" s="115" t="s">
        <v>425</v>
      </c>
      <c r="C27" s="115" t="s">
        <v>426</v>
      </c>
      <c r="D27" s="115" t="s">
        <v>362</v>
      </c>
      <c r="E27" s="117" t="s">
        <v>363</v>
      </c>
      <c r="F27" s="117" t="s">
        <v>363</v>
      </c>
    </row>
    <row r="28" spans="1:6" s="115" customFormat="1" ht="12.75">
      <c r="A28" s="116">
        <v>28</v>
      </c>
      <c r="B28" s="115" t="s">
        <v>427</v>
      </c>
      <c r="C28" s="115" t="s">
        <v>428</v>
      </c>
      <c r="D28" s="115" t="s">
        <v>390</v>
      </c>
      <c r="E28" s="117" t="s">
        <v>363</v>
      </c>
      <c r="F28" s="117" t="s">
        <v>363</v>
      </c>
    </row>
    <row r="29" spans="1:6" s="115" customFormat="1" ht="12.75">
      <c r="A29" s="116">
        <v>29</v>
      </c>
      <c r="B29" s="115" t="s">
        <v>429</v>
      </c>
      <c r="C29" s="115" t="s">
        <v>430</v>
      </c>
      <c r="D29" s="115" t="s">
        <v>390</v>
      </c>
      <c r="E29" s="117" t="s">
        <v>363</v>
      </c>
      <c r="F29" s="117" t="s">
        <v>363</v>
      </c>
    </row>
    <row r="30" spans="1:6" s="115" customFormat="1" ht="12.75">
      <c r="A30" s="116">
        <v>30</v>
      </c>
      <c r="B30" s="115" t="s">
        <v>431</v>
      </c>
      <c r="C30" s="115" t="s">
        <v>432</v>
      </c>
      <c r="D30" s="115" t="s">
        <v>433</v>
      </c>
      <c r="E30" s="117" t="s">
        <v>376</v>
      </c>
      <c r="F30" s="115" t="s">
        <v>359</v>
      </c>
    </row>
    <row r="31" spans="1:6" s="115" customFormat="1" ht="12.75">
      <c r="A31" s="116">
        <v>31</v>
      </c>
      <c r="B31" s="115" t="s">
        <v>434</v>
      </c>
      <c r="C31" s="115" t="s">
        <v>435</v>
      </c>
      <c r="D31" s="115" t="s">
        <v>357</v>
      </c>
      <c r="E31" s="117" t="s">
        <v>358</v>
      </c>
      <c r="F31" s="115" t="s">
        <v>359</v>
      </c>
    </row>
    <row r="32" spans="1:6" s="115" customFormat="1" ht="12.75">
      <c r="A32" s="116">
        <v>32</v>
      </c>
      <c r="B32" s="115" t="s">
        <v>436</v>
      </c>
      <c r="C32" s="115" t="s">
        <v>437</v>
      </c>
      <c r="D32" s="115" t="s">
        <v>433</v>
      </c>
      <c r="E32" s="117" t="s">
        <v>376</v>
      </c>
      <c r="F32" s="115" t="s">
        <v>359</v>
      </c>
    </row>
    <row r="33" spans="1:6" s="115" customFormat="1" ht="12.75">
      <c r="A33" s="116">
        <v>33</v>
      </c>
      <c r="B33" s="115" t="s">
        <v>438</v>
      </c>
      <c r="C33" s="115" t="s">
        <v>439</v>
      </c>
      <c r="D33" s="115" t="s">
        <v>357</v>
      </c>
      <c r="E33" s="117" t="s">
        <v>358</v>
      </c>
      <c r="F33" s="115" t="s">
        <v>359</v>
      </c>
    </row>
    <row r="34" spans="1:6" s="115" customFormat="1" ht="12.75">
      <c r="A34" s="116">
        <v>34</v>
      </c>
      <c r="B34" s="115" t="s">
        <v>440</v>
      </c>
      <c r="C34" s="115" t="s">
        <v>441</v>
      </c>
      <c r="D34" s="115" t="s">
        <v>401</v>
      </c>
      <c r="E34" s="117" t="s">
        <v>396</v>
      </c>
      <c r="F34" s="117" t="s">
        <v>396</v>
      </c>
    </row>
    <row r="35" spans="1:6" s="115" customFormat="1" ht="12.75">
      <c r="A35" s="116">
        <v>35</v>
      </c>
      <c r="B35" s="115" t="s">
        <v>442</v>
      </c>
      <c r="C35" s="115" t="s">
        <v>443</v>
      </c>
      <c r="D35" s="115" t="s">
        <v>401</v>
      </c>
      <c r="E35" s="117" t="s">
        <v>396</v>
      </c>
      <c r="F35" s="117" t="s">
        <v>396</v>
      </c>
    </row>
    <row r="36" spans="1:6" s="115" customFormat="1" ht="12.75">
      <c r="A36" s="116">
        <v>36</v>
      </c>
      <c r="B36" s="115" t="s">
        <v>444</v>
      </c>
      <c r="C36" s="115" t="s">
        <v>445</v>
      </c>
      <c r="D36" s="115" t="s">
        <v>387</v>
      </c>
      <c r="E36" s="117" t="s">
        <v>376</v>
      </c>
      <c r="F36" s="115" t="s">
        <v>359</v>
      </c>
    </row>
    <row r="37" spans="1:6" s="115" customFormat="1" ht="12.75">
      <c r="A37" s="116">
        <v>37</v>
      </c>
      <c r="B37" s="115" t="s">
        <v>446</v>
      </c>
      <c r="C37" s="115" t="s">
        <v>447</v>
      </c>
      <c r="D37" s="115" t="s">
        <v>379</v>
      </c>
      <c r="E37" s="117" t="s">
        <v>367</v>
      </c>
      <c r="F37" s="115" t="s">
        <v>359</v>
      </c>
    </row>
    <row r="38" spans="1:6" s="115" customFormat="1" ht="12.75">
      <c r="A38" s="116">
        <v>38</v>
      </c>
      <c r="B38" s="115" t="s">
        <v>448</v>
      </c>
      <c r="C38" s="115" t="s">
        <v>449</v>
      </c>
      <c r="D38" s="115" t="s">
        <v>366</v>
      </c>
      <c r="E38" s="117" t="s">
        <v>367</v>
      </c>
      <c r="F38" s="115" t="s">
        <v>359</v>
      </c>
    </row>
    <row r="39" spans="1:6" s="115" customFormat="1" ht="12.75">
      <c r="A39" s="116">
        <v>39</v>
      </c>
      <c r="B39" s="115" t="s">
        <v>450</v>
      </c>
      <c r="C39" s="115" t="s">
        <v>451</v>
      </c>
      <c r="D39" s="115" t="s">
        <v>452</v>
      </c>
      <c r="E39" s="117" t="s">
        <v>367</v>
      </c>
      <c r="F39" s="115" t="s">
        <v>359</v>
      </c>
    </row>
    <row r="40" spans="1:6" s="115" customFormat="1" ht="12.75">
      <c r="A40" s="116">
        <v>40</v>
      </c>
      <c r="B40" s="115" t="s">
        <v>453</v>
      </c>
      <c r="C40" s="115" t="s">
        <v>454</v>
      </c>
      <c r="D40" s="115" t="s">
        <v>455</v>
      </c>
      <c r="E40" s="117" t="s">
        <v>363</v>
      </c>
      <c r="F40" s="117" t="s">
        <v>363</v>
      </c>
    </row>
    <row r="41" spans="1:6" s="115" customFormat="1" ht="12.75">
      <c r="A41" s="116">
        <v>41</v>
      </c>
      <c r="B41" s="115" t="s">
        <v>456</v>
      </c>
      <c r="C41" s="115" t="s">
        <v>457</v>
      </c>
      <c r="D41" s="115" t="s">
        <v>458</v>
      </c>
      <c r="E41" s="117" t="s">
        <v>396</v>
      </c>
      <c r="F41" s="117" t="s">
        <v>396</v>
      </c>
    </row>
    <row r="42" spans="1:6" s="115" customFormat="1" ht="12.75">
      <c r="A42" s="116">
        <v>42</v>
      </c>
      <c r="B42" s="115" t="s">
        <v>459</v>
      </c>
      <c r="C42" s="115" t="s">
        <v>460</v>
      </c>
      <c r="D42" s="115" t="s">
        <v>379</v>
      </c>
      <c r="E42" s="117" t="s">
        <v>367</v>
      </c>
      <c r="F42" s="115" t="s">
        <v>359</v>
      </c>
    </row>
    <row r="43" spans="1:6" s="115" customFormat="1" ht="12.75">
      <c r="A43" s="116">
        <v>43</v>
      </c>
      <c r="B43" s="115" t="s">
        <v>461</v>
      </c>
      <c r="C43" s="115" t="s">
        <v>462</v>
      </c>
      <c r="D43" s="115" t="s">
        <v>455</v>
      </c>
      <c r="E43" s="117" t="s">
        <v>363</v>
      </c>
      <c r="F43" s="117" t="s">
        <v>363</v>
      </c>
    </row>
    <row r="44" spans="1:6" s="115" customFormat="1" ht="12.75">
      <c r="A44" s="116">
        <v>44</v>
      </c>
      <c r="B44" s="115" t="s">
        <v>463</v>
      </c>
      <c r="C44" s="115" t="s">
        <v>464</v>
      </c>
      <c r="D44" s="115" t="s">
        <v>416</v>
      </c>
      <c r="E44" s="117" t="s">
        <v>376</v>
      </c>
      <c r="F44" s="115" t="s">
        <v>359</v>
      </c>
    </row>
    <row r="45" spans="1:6" s="115" customFormat="1" ht="12.75">
      <c r="A45" s="116">
        <v>45</v>
      </c>
      <c r="B45" s="115" t="s">
        <v>465</v>
      </c>
      <c r="C45" s="115" t="s">
        <v>466</v>
      </c>
      <c r="D45" s="115" t="s">
        <v>433</v>
      </c>
      <c r="E45" s="117" t="s">
        <v>376</v>
      </c>
      <c r="F45" s="115" t="s">
        <v>359</v>
      </c>
    </row>
    <row r="46" spans="1:6" s="115" customFormat="1" ht="12.75">
      <c r="A46" s="116">
        <v>46</v>
      </c>
      <c r="B46" s="115" t="s">
        <v>467</v>
      </c>
      <c r="C46" s="115" t="s">
        <v>468</v>
      </c>
      <c r="D46" s="115" t="s">
        <v>390</v>
      </c>
      <c r="E46" s="117" t="s">
        <v>363</v>
      </c>
      <c r="F46" s="117" t="s">
        <v>363</v>
      </c>
    </row>
    <row r="47" spans="1:6" s="115" customFormat="1" ht="12.75">
      <c r="A47" s="116">
        <v>47</v>
      </c>
      <c r="B47" s="115" t="s">
        <v>469</v>
      </c>
      <c r="C47" s="115" t="s">
        <v>470</v>
      </c>
      <c r="D47" s="115" t="s">
        <v>387</v>
      </c>
      <c r="E47" s="117" t="s">
        <v>376</v>
      </c>
      <c r="F47" s="115" t="s">
        <v>359</v>
      </c>
    </row>
    <row r="48" spans="1:6" s="115" customFormat="1" ht="12.75">
      <c r="A48" s="116">
        <v>48</v>
      </c>
      <c r="B48" s="115" t="s">
        <v>471</v>
      </c>
      <c r="C48" s="115" t="s">
        <v>472</v>
      </c>
      <c r="D48" s="115" t="s">
        <v>379</v>
      </c>
      <c r="E48" s="117" t="s">
        <v>367</v>
      </c>
      <c r="F48" s="115" t="s">
        <v>359</v>
      </c>
    </row>
    <row r="49" spans="1:11" s="115" customFormat="1" ht="12.75">
      <c r="A49" s="116">
        <v>49</v>
      </c>
      <c r="B49" s="115" t="s">
        <v>473</v>
      </c>
      <c r="C49" s="115" t="s">
        <v>474</v>
      </c>
      <c r="D49" s="115" t="s">
        <v>390</v>
      </c>
      <c r="E49" s="117" t="s">
        <v>363</v>
      </c>
      <c r="F49" s="117" t="s">
        <v>363</v>
      </c>
    </row>
    <row r="50" spans="1:11" s="115" customFormat="1" ht="12.75">
      <c r="A50" s="116">
        <v>50</v>
      </c>
      <c r="B50" s="115" t="s">
        <v>475</v>
      </c>
      <c r="C50" s="115" t="s">
        <v>476</v>
      </c>
      <c r="D50" s="115" t="s">
        <v>452</v>
      </c>
      <c r="E50" s="117" t="s">
        <v>367</v>
      </c>
      <c r="F50" s="115" t="s">
        <v>359</v>
      </c>
    </row>
    <row r="51" spans="1:11" s="115" customFormat="1" ht="12.75">
      <c r="A51" s="116">
        <v>51</v>
      </c>
      <c r="B51" s="115" t="s">
        <v>477</v>
      </c>
      <c r="C51" s="115" t="s">
        <v>478</v>
      </c>
      <c r="D51" s="115" t="s">
        <v>379</v>
      </c>
      <c r="E51" s="117" t="s">
        <v>367</v>
      </c>
      <c r="F51" s="115" t="s">
        <v>359</v>
      </c>
    </row>
    <row r="52" spans="1:11" s="115" customFormat="1" ht="12.75">
      <c r="A52" s="116">
        <v>52</v>
      </c>
      <c r="B52" s="115" t="s">
        <v>479</v>
      </c>
      <c r="C52" s="115" t="s">
        <v>480</v>
      </c>
      <c r="D52" s="115" t="s">
        <v>390</v>
      </c>
      <c r="E52" s="117" t="s">
        <v>363</v>
      </c>
      <c r="F52" s="117" t="s">
        <v>363</v>
      </c>
    </row>
    <row r="53" spans="1:11" s="115" customFormat="1" ht="12.75">
      <c r="A53" s="116">
        <v>53</v>
      </c>
      <c r="B53" s="115" t="s">
        <v>481</v>
      </c>
      <c r="C53" s="115" t="s">
        <v>482</v>
      </c>
      <c r="D53" s="115" t="s">
        <v>366</v>
      </c>
      <c r="E53" s="117" t="s">
        <v>367</v>
      </c>
      <c r="F53" s="115" t="s">
        <v>359</v>
      </c>
    </row>
    <row r="54" spans="1:11" s="115" customFormat="1" ht="12.75">
      <c r="A54" s="116">
        <v>54</v>
      </c>
      <c r="B54" s="115" t="s">
        <v>483</v>
      </c>
      <c r="C54" s="115" t="s">
        <v>484</v>
      </c>
      <c r="D54" s="115" t="s">
        <v>357</v>
      </c>
      <c r="E54" s="117" t="s">
        <v>358</v>
      </c>
      <c r="F54" s="115" t="s">
        <v>359</v>
      </c>
    </row>
    <row r="55" spans="1:11" s="115" customFormat="1" ht="12.75">
      <c r="A55" s="116">
        <v>55</v>
      </c>
      <c r="B55" s="115" t="s">
        <v>485</v>
      </c>
      <c r="C55" s="115" t="s">
        <v>486</v>
      </c>
      <c r="D55" s="115" t="s">
        <v>390</v>
      </c>
      <c r="E55" s="117" t="s">
        <v>363</v>
      </c>
      <c r="F55" s="117" t="s">
        <v>363</v>
      </c>
    </row>
    <row r="56" spans="1:11" s="115" customFormat="1" ht="12.75">
      <c r="A56" s="116">
        <v>56</v>
      </c>
      <c r="B56" s="115" t="s">
        <v>487</v>
      </c>
      <c r="C56" s="115" t="s">
        <v>488</v>
      </c>
      <c r="D56" s="115" t="s">
        <v>390</v>
      </c>
      <c r="E56" s="117" t="s">
        <v>363</v>
      </c>
      <c r="F56" s="117" t="s">
        <v>363</v>
      </c>
    </row>
    <row r="57" spans="1:11" s="115" customFormat="1" ht="12.75">
      <c r="A57" s="116">
        <v>57</v>
      </c>
      <c r="B57" s="115" t="s">
        <v>489</v>
      </c>
      <c r="C57" s="115" t="s">
        <v>490</v>
      </c>
      <c r="D57" s="115" t="s">
        <v>401</v>
      </c>
      <c r="E57" s="117" t="s">
        <v>396</v>
      </c>
      <c r="F57" s="117" t="s">
        <v>396</v>
      </c>
    </row>
    <row r="58" spans="1:11" s="115" customFormat="1" ht="12.75">
      <c r="A58" s="116">
        <v>58</v>
      </c>
      <c r="B58" s="115" t="s">
        <v>491</v>
      </c>
      <c r="C58" s="115" t="s">
        <v>492</v>
      </c>
      <c r="D58" s="115" t="s">
        <v>379</v>
      </c>
      <c r="E58" s="117" t="s">
        <v>367</v>
      </c>
      <c r="F58" s="115" t="s">
        <v>359</v>
      </c>
    </row>
    <row r="59" spans="1:11" s="115" customFormat="1" ht="12.75">
      <c r="A59" s="116">
        <v>59</v>
      </c>
      <c r="B59" s="115" t="s">
        <v>493</v>
      </c>
      <c r="C59" s="115" t="s">
        <v>494</v>
      </c>
      <c r="D59" s="115" t="s">
        <v>533</v>
      </c>
      <c r="E59" s="117" t="s">
        <v>376</v>
      </c>
      <c r="F59" s="115" t="s">
        <v>359</v>
      </c>
      <c r="G59" s="117"/>
      <c r="I59" s="117"/>
      <c r="K59" s="117"/>
    </row>
    <row r="60" spans="1:11" s="115" customFormat="1" ht="12.75">
      <c r="A60" s="116">
        <v>60</v>
      </c>
      <c r="B60" s="115" t="s">
        <v>495</v>
      </c>
      <c r="C60" s="115" t="s">
        <v>496</v>
      </c>
      <c r="D60" s="115" t="s">
        <v>384</v>
      </c>
      <c r="E60" s="117" t="s">
        <v>376</v>
      </c>
      <c r="F60" s="115" t="s">
        <v>359</v>
      </c>
    </row>
    <row r="61" spans="1:11" s="115" customFormat="1" ht="12.75">
      <c r="A61" s="116">
        <v>61</v>
      </c>
      <c r="B61" s="115" t="s">
        <v>497</v>
      </c>
      <c r="C61" s="115" t="s">
        <v>105</v>
      </c>
      <c r="D61" s="115" t="s">
        <v>362</v>
      </c>
      <c r="E61" s="117" t="s">
        <v>363</v>
      </c>
      <c r="F61" s="117" t="s">
        <v>363</v>
      </c>
    </row>
    <row r="62" spans="1:11" s="115" customFormat="1" ht="12.75">
      <c r="A62" s="116">
        <v>62</v>
      </c>
      <c r="B62" s="115" t="s">
        <v>498</v>
      </c>
      <c r="C62" s="115" t="s">
        <v>499</v>
      </c>
      <c r="D62" s="115" t="s">
        <v>413</v>
      </c>
      <c r="E62" s="117" t="s">
        <v>358</v>
      </c>
      <c r="F62" s="115" t="s">
        <v>359</v>
      </c>
    </row>
    <row r="63" spans="1:11" s="115" customFormat="1" ht="12.75">
      <c r="A63" s="116">
        <v>63</v>
      </c>
      <c r="B63" s="115" t="s">
        <v>500</v>
      </c>
      <c r="C63" s="115" t="s">
        <v>501</v>
      </c>
      <c r="D63" s="115" t="s">
        <v>413</v>
      </c>
      <c r="E63" s="117" t="s">
        <v>358</v>
      </c>
      <c r="F63" s="115" t="s">
        <v>359</v>
      </c>
    </row>
    <row r="64" spans="1:11" s="115" customFormat="1" ht="12.75">
      <c r="A64" s="116">
        <v>64</v>
      </c>
      <c r="B64" s="115" t="s">
        <v>502</v>
      </c>
      <c r="C64" s="115" t="s">
        <v>503</v>
      </c>
      <c r="D64" s="115" t="s">
        <v>413</v>
      </c>
      <c r="E64" s="117" t="s">
        <v>358</v>
      </c>
      <c r="F64" s="115" t="s">
        <v>359</v>
      </c>
    </row>
    <row r="65" spans="1:6" s="115" customFormat="1" ht="12.75">
      <c r="A65" s="116">
        <v>65</v>
      </c>
      <c r="B65" s="115" t="s">
        <v>504</v>
      </c>
      <c r="C65" s="115" t="s">
        <v>505</v>
      </c>
      <c r="D65" s="115" t="s">
        <v>413</v>
      </c>
      <c r="E65" s="117" t="s">
        <v>358</v>
      </c>
      <c r="F65" s="115" t="s">
        <v>359</v>
      </c>
    </row>
    <row r="66" spans="1:6" s="115" customFormat="1" ht="12.75">
      <c r="A66" s="116">
        <v>66</v>
      </c>
      <c r="B66" s="115" t="s">
        <v>506</v>
      </c>
      <c r="C66" s="115" t="s">
        <v>507</v>
      </c>
      <c r="D66" s="115" t="s">
        <v>357</v>
      </c>
      <c r="E66" s="117" t="s">
        <v>358</v>
      </c>
      <c r="F66" s="115" t="s">
        <v>359</v>
      </c>
    </row>
    <row r="67" spans="1:6" s="115" customFormat="1" ht="12.75">
      <c r="A67" s="116">
        <v>67</v>
      </c>
      <c r="B67" s="115" t="s">
        <v>508</v>
      </c>
      <c r="C67" s="115" t="s">
        <v>509</v>
      </c>
      <c r="D67" s="115" t="s">
        <v>401</v>
      </c>
      <c r="E67" s="117" t="s">
        <v>396</v>
      </c>
      <c r="F67" s="117" t="s">
        <v>396</v>
      </c>
    </row>
    <row r="68" spans="1:6" s="115" customFormat="1" ht="12.75">
      <c r="A68" s="116">
        <v>68</v>
      </c>
      <c r="B68" s="115" t="s">
        <v>510</v>
      </c>
      <c r="C68" s="115" t="s">
        <v>511</v>
      </c>
      <c r="D68" s="115" t="s">
        <v>395</v>
      </c>
      <c r="E68" s="117" t="s">
        <v>396</v>
      </c>
      <c r="F68" s="117" t="s">
        <v>396</v>
      </c>
    </row>
    <row r="69" spans="1:6" s="115" customFormat="1" ht="12.75">
      <c r="A69" s="116">
        <v>69</v>
      </c>
      <c r="B69" s="115" t="s">
        <v>512</v>
      </c>
      <c r="C69" s="115" t="s">
        <v>513</v>
      </c>
      <c r="D69" s="115" t="s">
        <v>375</v>
      </c>
      <c r="E69" s="117" t="s">
        <v>376</v>
      </c>
      <c r="F69" s="115" t="s">
        <v>359</v>
      </c>
    </row>
    <row r="70" spans="1:6" s="115" customFormat="1" ht="12.75">
      <c r="A70" s="116">
        <v>70</v>
      </c>
      <c r="B70" s="115" t="s">
        <v>514</v>
      </c>
      <c r="C70" s="115" t="s">
        <v>515</v>
      </c>
      <c r="D70" s="115" t="s">
        <v>516</v>
      </c>
      <c r="E70" s="117" t="s">
        <v>367</v>
      </c>
      <c r="F70" s="115" t="s">
        <v>359</v>
      </c>
    </row>
    <row r="71" spans="1:6" s="115" customFormat="1" ht="12.75">
      <c r="A71" s="116">
        <v>71</v>
      </c>
      <c r="B71" s="115" t="s">
        <v>517</v>
      </c>
      <c r="C71" s="115" t="s">
        <v>518</v>
      </c>
      <c r="D71" s="115" t="s">
        <v>379</v>
      </c>
      <c r="E71" s="117" t="s">
        <v>367</v>
      </c>
      <c r="F71" s="115" t="s">
        <v>359</v>
      </c>
    </row>
    <row r="72" spans="1:6" s="115" customFormat="1" ht="12.75">
      <c r="A72" s="116">
        <v>72</v>
      </c>
      <c r="B72" s="115" t="s">
        <v>519</v>
      </c>
      <c r="C72" s="115" t="s">
        <v>520</v>
      </c>
      <c r="D72" s="115" t="s">
        <v>458</v>
      </c>
      <c r="E72" s="117" t="s">
        <v>396</v>
      </c>
      <c r="F72" s="117" t="s">
        <v>396</v>
      </c>
    </row>
    <row r="73" spans="1:6" s="115" customFormat="1" ht="12.75">
      <c r="A73" s="116">
        <v>73</v>
      </c>
      <c r="B73" s="115" t="s">
        <v>521</v>
      </c>
      <c r="C73" s="115" t="s">
        <v>522</v>
      </c>
      <c r="D73" s="115" t="s">
        <v>379</v>
      </c>
      <c r="E73" s="117" t="s">
        <v>367</v>
      </c>
      <c r="F73" s="115" t="s">
        <v>359</v>
      </c>
    </row>
    <row r="74" spans="1:6" s="115" customFormat="1" ht="12.75">
      <c r="A74" s="116">
        <v>74</v>
      </c>
      <c r="B74" s="115" t="s">
        <v>523</v>
      </c>
      <c r="C74" s="115" t="s">
        <v>524</v>
      </c>
      <c r="D74" s="115" t="s">
        <v>401</v>
      </c>
      <c r="E74" s="117" t="s">
        <v>396</v>
      </c>
      <c r="F74" s="117" t="s">
        <v>396</v>
      </c>
    </row>
    <row r="75" spans="1:6" s="115" customFormat="1" ht="12.75">
      <c r="A75" s="116">
        <v>75</v>
      </c>
      <c r="B75" s="115" t="s">
        <v>525</v>
      </c>
      <c r="C75" s="115" t="s">
        <v>526</v>
      </c>
      <c r="D75" s="115" t="s">
        <v>379</v>
      </c>
      <c r="E75" s="117" t="s">
        <v>367</v>
      </c>
      <c r="F75" s="115" t="s">
        <v>359</v>
      </c>
    </row>
    <row r="76" spans="1:6" s="115" customFormat="1" ht="12.75">
      <c r="A76" s="116">
        <v>76</v>
      </c>
      <c r="B76" s="115" t="s">
        <v>527</v>
      </c>
      <c r="C76" s="115" t="s">
        <v>528</v>
      </c>
      <c r="D76" s="115" t="s">
        <v>366</v>
      </c>
      <c r="E76" s="117" t="s">
        <v>367</v>
      </c>
      <c r="F76" s="115" t="s">
        <v>359</v>
      </c>
    </row>
    <row r="77" spans="1:6" s="115" customFormat="1" ht="12.75">
      <c r="A77" s="116">
        <v>77</v>
      </c>
      <c r="B77" s="115" t="s">
        <v>529</v>
      </c>
      <c r="C77" s="115" t="s">
        <v>530</v>
      </c>
      <c r="D77" s="115" t="s">
        <v>390</v>
      </c>
      <c r="E77" s="117" t="s">
        <v>363</v>
      </c>
      <c r="F77" s="117" t="s">
        <v>363</v>
      </c>
    </row>
    <row r="78" spans="1:6" s="115" customFormat="1" ht="12.75">
      <c r="A78" s="116">
        <v>78</v>
      </c>
      <c r="B78" s="115" t="s">
        <v>531</v>
      </c>
      <c r="C78" s="115" t="s">
        <v>532</v>
      </c>
      <c r="D78" s="115" t="s">
        <v>533</v>
      </c>
      <c r="E78" s="117" t="s">
        <v>376</v>
      </c>
      <c r="F78" s="115" t="s">
        <v>359</v>
      </c>
    </row>
    <row r="79" spans="1:6" s="115" customFormat="1" ht="12.75">
      <c r="A79" s="116">
        <v>79</v>
      </c>
      <c r="B79" s="115" t="s">
        <v>534</v>
      </c>
      <c r="C79" s="115" t="s">
        <v>535</v>
      </c>
      <c r="D79" s="115" t="s">
        <v>401</v>
      </c>
      <c r="E79" s="117" t="s">
        <v>396</v>
      </c>
      <c r="F79" s="117" t="s">
        <v>396</v>
      </c>
    </row>
    <row r="80" spans="1:6" s="115" customFormat="1" ht="12.75">
      <c r="A80" s="116">
        <v>80</v>
      </c>
      <c r="B80" s="115" t="s">
        <v>536</v>
      </c>
      <c r="C80" s="115" t="s">
        <v>537</v>
      </c>
      <c r="D80" s="115" t="s">
        <v>433</v>
      </c>
      <c r="E80" s="117" t="s">
        <v>376</v>
      </c>
      <c r="F80" s="115" t="s">
        <v>359</v>
      </c>
    </row>
    <row r="81" spans="1:6" s="115" customFormat="1" ht="12.75">
      <c r="A81" s="116">
        <v>81</v>
      </c>
      <c r="B81" s="115" t="s">
        <v>538</v>
      </c>
      <c r="C81" s="115" t="s">
        <v>539</v>
      </c>
      <c r="D81" s="115" t="s">
        <v>401</v>
      </c>
      <c r="E81" s="117" t="s">
        <v>396</v>
      </c>
      <c r="F81" s="117" t="s">
        <v>396</v>
      </c>
    </row>
    <row r="82" spans="1:6" s="115" customFormat="1" ht="12.75">
      <c r="A82" s="116">
        <v>82</v>
      </c>
      <c r="B82" s="115" t="s">
        <v>540</v>
      </c>
      <c r="C82" s="115" t="s">
        <v>541</v>
      </c>
      <c r="D82" s="115" t="s">
        <v>357</v>
      </c>
      <c r="E82" s="117" t="s">
        <v>358</v>
      </c>
      <c r="F82" s="115" t="s">
        <v>359</v>
      </c>
    </row>
    <row r="83" spans="1:6" s="115" customFormat="1" ht="12.75">
      <c r="A83" s="116">
        <v>83</v>
      </c>
      <c r="B83" s="115" t="s">
        <v>542</v>
      </c>
      <c r="C83" s="115" t="s">
        <v>543</v>
      </c>
      <c r="D83" s="115" t="s">
        <v>452</v>
      </c>
      <c r="E83" s="117" t="s">
        <v>367</v>
      </c>
      <c r="F83" s="115" t="s">
        <v>359</v>
      </c>
    </row>
    <row r="84" spans="1:6" s="115" customFormat="1" ht="12.75">
      <c r="A84" s="116">
        <v>84</v>
      </c>
      <c r="B84" s="115" t="s">
        <v>544</v>
      </c>
      <c r="C84" s="115" t="s">
        <v>545</v>
      </c>
      <c r="D84" s="115" t="s">
        <v>452</v>
      </c>
      <c r="E84" s="117" t="s">
        <v>367</v>
      </c>
      <c r="F84" s="115" t="s">
        <v>359</v>
      </c>
    </row>
    <row r="85" spans="1:6" s="115" customFormat="1" ht="12.75">
      <c r="A85" s="116">
        <v>85</v>
      </c>
      <c r="B85" s="115" t="s">
        <v>546</v>
      </c>
      <c r="C85" s="115" t="s">
        <v>547</v>
      </c>
      <c r="D85" s="115" t="s">
        <v>401</v>
      </c>
      <c r="E85" s="117" t="s">
        <v>396</v>
      </c>
      <c r="F85" s="117" t="s">
        <v>396</v>
      </c>
    </row>
    <row r="86" spans="1:6" s="115" customFormat="1" ht="12.75">
      <c r="A86" s="116">
        <v>86</v>
      </c>
      <c r="B86" s="115" t="s">
        <v>548</v>
      </c>
      <c r="C86" s="115" t="s">
        <v>549</v>
      </c>
      <c r="D86" s="115" t="s">
        <v>395</v>
      </c>
      <c r="E86" s="117" t="s">
        <v>396</v>
      </c>
      <c r="F86" s="117" t="s">
        <v>396</v>
      </c>
    </row>
    <row r="87" spans="1:6" s="115" customFormat="1" ht="12.75">
      <c r="A87" s="116">
        <v>87</v>
      </c>
      <c r="B87" s="115" t="s">
        <v>550</v>
      </c>
      <c r="C87" s="115" t="s">
        <v>551</v>
      </c>
      <c r="D87" s="115" t="s">
        <v>384</v>
      </c>
      <c r="E87" s="117" t="s">
        <v>376</v>
      </c>
      <c r="F87" s="115" t="s">
        <v>359</v>
      </c>
    </row>
    <row r="88" spans="1:6" s="115" customFormat="1" ht="12.75">
      <c r="A88" s="116">
        <v>88</v>
      </c>
      <c r="B88" s="115" t="s">
        <v>552</v>
      </c>
      <c r="C88" s="115" t="s">
        <v>553</v>
      </c>
      <c r="D88" s="115" t="s">
        <v>379</v>
      </c>
      <c r="E88" s="117" t="s">
        <v>367</v>
      </c>
      <c r="F88" s="115" t="s">
        <v>359</v>
      </c>
    </row>
    <row r="89" spans="1:6" s="115" customFormat="1" ht="12.75">
      <c r="A89" s="116">
        <v>89</v>
      </c>
      <c r="B89" s="115" t="s">
        <v>554</v>
      </c>
      <c r="C89" s="115" t="s">
        <v>555</v>
      </c>
      <c r="D89" s="115" t="s">
        <v>390</v>
      </c>
      <c r="E89" s="117" t="s">
        <v>363</v>
      </c>
      <c r="F89" s="117" t="s">
        <v>363</v>
      </c>
    </row>
    <row r="90" spans="1:6" s="115" customFormat="1" ht="12.75">
      <c r="A90" s="116">
        <v>90</v>
      </c>
      <c r="B90" s="115" t="s">
        <v>556</v>
      </c>
      <c r="C90" s="115" t="s">
        <v>557</v>
      </c>
      <c r="D90" s="115" t="s">
        <v>455</v>
      </c>
      <c r="E90" s="117" t="s">
        <v>363</v>
      </c>
      <c r="F90" s="117" t="s">
        <v>363</v>
      </c>
    </row>
    <row r="91" spans="1:6" s="115" customFormat="1" ht="12.75">
      <c r="A91" s="116">
        <v>91</v>
      </c>
      <c r="B91" s="115" t="s">
        <v>558</v>
      </c>
      <c r="C91" s="115" t="s">
        <v>559</v>
      </c>
      <c r="D91" s="115" t="s">
        <v>357</v>
      </c>
      <c r="E91" s="117" t="s">
        <v>358</v>
      </c>
      <c r="F91" s="115" t="s">
        <v>359</v>
      </c>
    </row>
    <row r="92" spans="1:6" s="115" customFormat="1" ht="12.75">
      <c r="A92" s="116">
        <v>92</v>
      </c>
      <c r="B92" s="115" t="s">
        <v>560</v>
      </c>
      <c r="C92" s="115" t="s">
        <v>561</v>
      </c>
      <c r="D92" s="115" t="s">
        <v>413</v>
      </c>
      <c r="E92" s="117" t="s">
        <v>358</v>
      </c>
      <c r="F92" s="115" t="s">
        <v>359</v>
      </c>
    </row>
    <row r="93" spans="1:6" s="115" customFormat="1" ht="12.75">
      <c r="A93" s="116">
        <v>93</v>
      </c>
      <c r="B93" s="115" t="s">
        <v>636</v>
      </c>
      <c r="C93" s="115" t="s">
        <v>637</v>
      </c>
      <c r="D93" s="115" t="s">
        <v>413</v>
      </c>
      <c r="E93" s="117" t="s">
        <v>358</v>
      </c>
      <c r="F93" s="115" t="s">
        <v>359</v>
      </c>
    </row>
    <row r="94" spans="1:6" s="115" customFormat="1" ht="12.75">
      <c r="A94" s="116">
        <v>94</v>
      </c>
      <c r="B94" s="115" t="s">
        <v>562</v>
      </c>
      <c r="C94" s="115" t="s">
        <v>563</v>
      </c>
      <c r="D94" s="115" t="s">
        <v>455</v>
      </c>
      <c r="E94" s="117" t="s">
        <v>363</v>
      </c>
      <c r="F94" s="117" t="s">
        <v>363</v>
      </c>
    </row>
    <row r="95" spans="1:6" s="115" customFormat="1" ht="12.75">
      <c r="A95" s="116">
        <v>95</v>
      </c>
      <c r="B95" s="115" t="s">
        <v>564</v>
      </c>
      <c r="C95" s="115" t="s">
        <v>565</v>
      </c>
      <c r="D95" s="115" t="s">
        <v>387</v>
      </c>
      <c r="E95" s="117" t="s">
        <v>376</v>
      </c>
      <c r="F95" s="115" t="s">
        <v>359</v>
      </c>
    </row>
    <row r="96" spans="1:6" s="115" customFormat="1" ht="12.75">
      <c r="A96" s="116">
        <v>96</v>
      </c>
      <c r="B96" s="115" t="s">
        <v>566</v>
      </c>
      <c r="C96" s="115" t="s">
        <v>567</v>
      </c>
      <c r="D96" s="115" t="s">
        <v>375</v>
      </c>
      <c r="E96" s="117" t="s">
        <v>376</v>
      </c>
      <c r="F96" s="115" t="s">
        <v>359</v>
      </c>
    </row>
    <row r="97" spans="1:6" s="115" customFormat="1" ht="12.75">
      <c r="A97" s="116">
        <v>97</v>
      </c>
      <c r="B97" s="115" t="s">
        <v>568</v>
      </c>
      <c r="C97" s="115" t="s">
        <v>569</v>
      </c>
      <c r="D97" s="115" t="s">
        <v>410</v>
      </c>
      <c r="E97" s="117" t="s">
        <v>396</v>
      </c>
      <c r="F97" s="117" t="s">
        <v>396</v>
      </c>
    </row>
    <row r="98" spans="1:6" s="115" customFormat="1" ht="12.75">
      <c r="A98" s="116">
        <v>98</v>
      </c>
      <c r="B98" s="115" t="s">
        <v>570</v>
      </c>
      <c r="C98" s="115" t="s">
        <v>571</v>
      </c>
      <c r="D98" s="115" t="s">
        <v>362</v>
      </c>
      <c r="E98" s="117" t="s">
        <v>363</v>
      </c>
      <c r="F98" s="117" t="s">
        <v>363</v>
      </c>
    </row>
    <row r="99" spans="1:6" s="115" customFormat="1" ht="12.75">
      <c r="A99" s="116">
        <v>99</v>
      </c>
      <c r="B99" s="115" t="s">
        <v>572</v>
      </c>
      <c r="C99" s="115" t="s">
        <v>573</v>
      </c>
      <c r="D99" s="115" t="s">
        <v>357</v>
      </c>
      <c r="E99" s="117" t="s">
        <v>358</v>
      </c>
      <c r="F99" s="115" t="s">
        <v>359</v>
      </c>
    </row>
    <row r="100" spans="1:6" s="115" customFormat="1" ht="12.75">
      <c r="A100" s="116">
        <v>100</v>
      </c>
      <c r="B100" s="115" t="s">
        <v>574</v>
      </c>
      <c r="C100" s="115" t="s">
        <v>575</v>
      </c>
      <c r="D100" s="115" t="s">
        <v>516</v>
      </c>
      <c r="E100" s="117" t="s">
        <v>367</v>
      </c>
      <c r="F100" s="115" t="s">
        <v>359</v>
      </c>
    </row>
    <row r="101" spans="1:6" s="115" customFormat="1" ht="12.75">
      <c r="A101" s="116">
        <v>101</v>
      </c>
      <c r="B101" s="115" t="s">
        <v>576</v>
      </c>
      <c r="C101" s="115" t="s">
        <v>577</v>
      </c>
      <c r="D101" s="115" t="s">
        <v>458</v>
      </c>
      <c r="E101" s="117" t="s">
        <v>396</v>
      </c>
      <c r="F101" s="117" t="s">
        <v>396</v>
      </c>
    </row>
    <row r="102" spans="1:6" s="115" customFormat="1" ht="12.75">
      <c r="A102" s="116">
        <v>102</v>
      </c>
      <c r="B102" s="115" t="s">
        <v>578</v>
      </c>
      <c r="C102" s="115" t="s">
        <v>579</v>
      </c>
      <c r="D102" s="115" t="s">
        <v>395</v>
      </c>
      <c r="E102" s="117" t="s">
        <v>396</v>
      </c>
      <c r="F102" s="117" t="s">
        <v>396</v>
      </c>
    </row>
    <row r="103" spans="1:6" s="115" customFormat="1" ht="12.75">
      <c r="A103" s="116">
        <v>103</v>
      </c>
      <c r="B103" s="115" t="s">
        <v>580</v>
      </c>
      <c r="C103" s="115" t="s">
        <v>581</v>
      </c>
      <c r="D103" s="115" t="s">
        <v>458</v>
      </c>
      <c r="E103" s="117" t="s">
        <v>396</v>
      </c>
      <c r="F103" s="117" t="s">
        <v>396</v>
      </c>
    </row>
    <row r="104" spans="1:6" s="115" customFormat="1" ht="12.75">
      <c r="A104" s="116">
        <v>104</v>
      </c>
      <c r="B104" s="115" t="s">
        <v>582</v>
      </c>
      <c r="C104" s="115" t="s">
        <v>583</v>
      </c>
      <c r="D104" s="115" t="s">
        <v>390</v>
      </c>
      <c r="E104" s="117" t="s">
        <v>363</v>
      </c>
      <c r="F104" s="117" t="s">
        <v>363</v>
      </c>
    </row>
    <row r="105" spans="1:6" s="115" customFormat="1" ht="12.75">
      <c r="A105" s="116">
        <v>105</v>
      </c>
      <c r="B105" s="115" t="s">
        <v>584</v>
      </c>
      <c r="C105" s="115" t="s">
        <v>585</v>
      </c>
      <c r="D105" s="115" t="s">
        <v>362</v>
      </c>
      <c r="E105" s="117" t="s">
        <v>363</v>
      </c>
      <c r="F105" s="117" t="s">
        <v>363</v>
      </c>
    </row>
    <row r="106" spans="1:6" s="115" customFormat="1" ht="12.75">
      <c r="A106" s="116">
        <v>106</v>
      </c>
      <c r="B106" s="115" t="s">
        <v>586</v>
      </c>
      <c r="C106" s="115" t="s">
        <v>587</v>
      </c>
      <c r="D106" s="115" t="s">
        <v>362</v>
      </c>
      <c r="E106" s="117" t="s">
        <v>363</v>
      </c>
      <c r="F106" s="117" t="s">
        <v>363</v>
      </c>
    </row>
    <row r="107" spans="1:6" s="115" customFormat="1" ht="12.75">
      <c r="A107" s="116">
        <v>107</v>
      </c>
      <c r="B107" s="115" t="s">
        <v>588</v>
      </c>
      <c r="C107" s="115" t="s">
        <v>589</v>
      </c>
      <c r="D107" s="115" t="s">
        <v>395</v>
      </c>
      <c r="E107" s="117" t="s">
        <v>396</v>
      </c>
      <c r="F107" s="117" t="s">
        <v>396</v>
      </c>
    </row>
    <row r="108" spans="1:6" s="115" customFormat="1" ht="12.75">
      <c r="A108" s="116">
        <v>108</v>
      </c>
      <c r="B108" s="115" t="s">
        <v>590</v>
      </c>
      <c r="C108" s="115" t="s">
        <v>591</v>
      </c>
      <c r="D108" s="115" t="s">
        <v>395</v>
      </c>
      <c r="E108" s="117" t="s">
        <v>396</v>
      </c>
      <c r="F108" s="117" t="s">
        <v>396</v>
      </c>
    </row>
    <row r="109" spans="1:6" s="115" customFormat="1" ht="12.75">
      <c r="A109" s="116">
        <v>109</v>
      </c>
      <c r="B109" s="115" t="s">
        <v>592</v>
      </c>
      <c r="C109" s="115" t="s">
        <v>593</v>
      </c>
      <c r="D109" s="115" t="s">
        <v>395</v>
      </c>
      <c r="E109" s="117" t="s">
        <v>396</v>
      </c>
      <c r="F109" s="117" t="s">
        <v>396</v>
      </c>
    </row>
    <row r="110" spans="1:6" s="115" customFormat="1" ht="12.75">
      <c r="A110" s="116">
        <v>110</v>
      </c>
      <c r="B110" s="115" t="s">
        <v>594</v>
      </c>
      <c r="C110" s="115" t="s">
        <v>595</v>
      </c>
      <c r="D110" s="115" t="s">
        <v>413</v>
      </c>
      <c r="E110" s="117" t="s">
        <v>358</v>
      </c>
      <c r="F110" s="115" t="s">
        <v>359</v>
      </c>
    </row>
    <row r="111" spans="1:6" s="115" customFormat="1" ht="12.75">
      <c r="A111" s="116">
        <v>111</v>
      </c>
      <c r="B111" s="115" t="s">
        <v>596</v>
      </c>
      <c r="C111" s="115" t="s">
        <v>597</v>
      </c>
      <c r="D111" s="115" t="s">
        <v>452</v>
      </c>
      <c r="E111" s="117" t="s">
        <v>367</v>
      </c>
      <c r="F111" s="115" t="s">
        <v>359</v>
      </c>
    </row>
    <row r="112" spans="1:6" s="115" customFormat="1" ht="12.75">
      <c r="A112" s="116">
        <v>112</v>
      </c>
      <c r="B112" s="115" t="s">
        <v>598</v>
      </c>
      <c r="C112" s="115" t="s">
        <v>599</v>
      </c>
      <c r="D112" s="115" t="s">
        <v>433</v>
      </c>
      <c r="E112" s="117" t="s">
        <v>376</v>
      </c>
      <c r="F112" s="115" t="s">
        <v>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Q62"/>
  <sheetViews>
    <sheetView showGridLines="0" zoomScaleNormal="110" workbookViewId="0">
      <selection activeCell="P9" sqref="P9"/>
    </sheetView>
  </sheetViews>
  <sheetFormatPr defaultColWidth="9.7109375" defaultRowHeight="14.25"/>
  <cols>
    <col min="1" max="2" width="11.85546875" style="350" customWidth="1"/>
    <col min="3" max="14" width="10" style="350" customWidth="1"/>
    <col min="15" max="16384" width="9.7109375" style="350"/>
  </cols>
  <sheetData>
    <row r="1" spans="1:14">
      <c r="A1" s="621" t="s">
        <v>682</v>
      </c>
      <c r="B1" s="621"/>
    </row>
    <row r="2" spans="1:14" ht="36" customHeight="1">
      <c r="A2" s="621"/>
      <c r="B2" s="621"/>
      <c r="C2" s="348"/>
      <c r="D2" s="632" t="s">
        <v>683</v>
      </c>
      <c r="E2" s="633"/>
      <c r="F2" s="633"/>
      <c r="G2" s="633"/>
      <c r="H2" s="634" t="str">
        <f>CONCATENATE(" - ",UPPER(questionario!F15))</f>
        <v xml:space="preserve"> - </v>
      </c>
      <c r="I2" s="634"/>
      <c r="J2" s="634"/>
      <c r="K2" s="634"/>
      <c r="L2" s="634"/>
      <c r="M2" s="635"/>
      <c r="N2" s="349"/>
    </row>
    <row r="3" spans="1:14" ht="24" customHeight="1">
      <c r="A3" s="620"/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ht="24" customHeight="1">
      <c r="A4" s="620" t="str">
        <f>CONCATENATE("Buongiorno ",PROPER(questionario!D8),".")</f>
        <v>Buongiorno .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5" spans="1:14" ht="24" customHeight="1">
      <c r="A5" s="620" t="s">
        <v>600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</row>
    <row r="6" spans="1:14" ht="36" customHeight="1">
      <c r="A6" s="619" t="s">
        <v>681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</row>
    <row r="7" spans="1:14" ht="24" customHeight="1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</row>
    <row r="8" spans="1:14" ht="24" customHeight="1">
      <c r="A8" s="627"/>
      <c r="B8" s="628"/>
      <c r="C8" s="629" t="s">
        <v>41</v>
      </c>
      <c r="D8" s="629"/>
      <c r="E8" s="629"/>
      <c r="F8" s="629" t="s">
        <v>28</v>
      </c>
      <c r="G8" s="629"/>
      <c r="H8" s="629"/>
      <c r="I8" s="629" t="s">
        <v>42</v>
      </c>
      <c r="J8" s="629"/>
      <c r="K8" s="629"/>
      <c r="L8" s="629" t="s">
        <v>31</v>
      </c>
      <c r="M8" s="629"/>
      <c r="N8" s="629"/>
    </row>
    <row r="9" spans="1:14" ht="24" customHeight="1">
      <c r="A9" s="627"/>
      <c r="B9" s="628"/>
      <c r="C9" s="351" t="s">
        <v>19</v>
      </c>
      <c r="D9" s="352" t="s">
        <v>20</v>
      </c>
      <c r="E9" s="353" t="s">
        <v>41</v>
      </c>
      <c r="F9" s="351" t="s">
        <v>19</v>
      </c>
      <c r="G9" s="352" t="s">
        <v>20</v>
      </c>
      <c r="H9" s="353" t="s">
        <v>41</v>
      </c>
      <c r="I9" s="351" t="s">
        <v>19</v>
      </c>
      <c r="J9" s="352" t="s">
        <v>20</v>
      </c>
      <c r="K9" s="353" t="s">
        <v>41</v>
      </c>
      <c r="L9" s="351" t="s">
        <v>19</v>
      </c>
      <c r="M9" s="352" t="s">
        <v>20</v>
      </c>
      <c r="N9" s="353" t="s">
        <v>41</v>
      </c>
    </row>
    <row r="10" spans="1:14" ht="24" customHeight="1">
      <c r="A10" s="630" t="s">
        <v>45</v>
      </c>
      <c r="B10" s="631"/>
      <c r="C10" s="354">
        <f>+F10+I10+L10</f>
        <v>0</v>
      </c>
      <c r="D10" s="355">
        <f>+G10+J10+M10</f>
        <v>0</v>
      </c>
      <c r="E10" s="356">
        <f>+C10+D10</f>
        <v>0</v>
      </c>
      <c r="F10" s="354">
        <f>+questionario!S111</f>
        <v>0</v>
      </c>
      <c r="G10" s="355">
        <f>+questionario!T111</f>
        <v>0</v>
      </c>
      <c r="H10" s="356">
        <f>+F10+G10</f>
        <v>0</v>
      </c>
      <c r="I10" s="354">
        <f>+questionario!V111</f>
        <v>0</v>
      </c>
      <c r="J10" s="355">
        <f>+questionario!W111</f>
        <v>0</v>
      </c>
      <c r="K10" s="356">
        <f>+I10+J10</f>
        <v>0</v>
      </c>
      <c r="L10" s="354">
        <f>+questionario!Y111</f>
        <v>0</v>
      </c>
      <c r="M10" s="355">
        <f>+questionario!Z111</f>
        <v>0</v>
      </c>
      <c r="N10" s="356">
        <f>+L10+M10</f>
        <v>0</v>
      </c>
    </row>
    <row r="11" spans="1:14" ht="24" customHeight="1">
      <c r="A11" s="622" t="s">
        <v>46</v>
      </c>
      <c r="B11" s="623"/>
      <c r="C11" s="357" t="str">
        <f>IF(C$10&gt;0,+(F11*F$10+I11*I$10+L11*L$10)/C$10,"0")</f>
        <v>0</v>
      </c>
      <c r="D11" s="358" t="str">
        <f>IF(D$10&gt;0,+(G11*G$10+J11*J$10+M11*M$10)/D$10,"0")</f>
        <v>0</v>
      </c>
      <c r="E11" s="359" t="str">
        <f>IF(C10&gt;0,IF(D10&gt;0,+(C11*C10+D11*D10)/E10,C11),D11)</f>
        <v>0</v>
      </c>
      <c r="F11" s="357" t="str">
        <f>+questionario!S112</f>
        <v>0</v>
      </c>
      <c r="G11" s="358" t="str">
        <f>+questionario!T112</f>
        <v>0</v>
      </c>
      <c r="H11" s="359" t="str">
        <f>IF(F10&gt;0,IF(G10&gt;0,+(F11*F10+G11*G10)/H10,F11),G11)</f>
        <v>0</v>
      </c>
      <c r="I11" s="357" t="str">
        <f>+questionario!V112</f>
        <v>0</v>
      </c>
      <c r="J11" s="358" t="str">
        <f>+questionario!W112</f>
        <v>0</v>
      </c>
      <c r="K11" s="359" t="str">
        <f>IF(I10&gt;0,IF(J10&gt;0,+(I11*I10+J11*J10)/K10,I11),J11)</f>
        <v>0</v>
      </c>
      <c r="L11" s="357" t="str">
        <f>+questionario!Y112</f>
        <v>0</v>
      </c>
      <c r="M11" s="358" t="str">
        <f>+questionario!Z112</f>
        <v>0</v>
      </c>
      <c r="N11" s="359" t="str">
        <f>IF(L10&gt;0,IF(M10&gt;0,+(L11*L10+M11*M10)/N10,L11),M11)</f>
        <v>0</v>
      </c>
    </row>
    <row r="12" spans="1:14" ht="24" customHeight="1">
      <c r="A12" s="622" t="s">
        <v>47</v>
      </c>
      <c r="B12" s="623"/>
      <c r="C12" s="357" t="str">
        <f>IF($C$10&gt;0,+(F12*$F$10+I12*$I$10+L12*$L$10)/$C$10,"0")</f>
        <v>0</v>
      </c>
      <c r="D12" s="358" t="str">
        <f>IF(D$10&gt;0,+(G12*G$10+J12*J$10+M12*M$10)/D$10,"0")</f>
        <v>0</v>
      </c>
      <c r="E12" s="359" t="str">
        <f>IF(C10&gt;0,IF(D10&gt;0,+(C12*C10+D12*D10)/E10,C12),D12)</f>
        <v>0</v>
      </c>
      <c r="F12" s="357" t="str">
        <f>+questionario!S113</f>
        <v>0</v>
      </c>
      <c r="G12" s="358" t="str">
        <f>+questionario!T113</f>
        <v>0</v>
      </c>
      <c r="H12" s="359" t="str">
        <f>IF(F10&gt;0,IF(G10&gt;0,+(F12*F10+G12*G10)/H10,F12),G12)</f>
        <v>0</v>
      </c>
      <c r="I12" s="357" t="str">
        <f>+questionario!V113</f>
        <v>0</v>
      </c>
      <c r="J12" s="358" t="str">
        <f>+questionario!W113</f>
        <v>0</v>
      </c>
      <c r="K12" s="359" t="str">
        <f>IF(I10&gt;0,IF(J10&gt;0,+(I12*I10+J12*J10)/K10,I12),J12)</f>
        <v>0</v>
      </c>
      <c r="L12" s="357" t="str">
        <f>+questionario!Y113</f>
        <v>0</v>
      </c>
      <c r="M12" s="358" t="str">
        <f>+questionario!Z113</f>
        <v>0</v>
      </c>
      <c r="N12" s="359" t="str">
        <f>IF(L10&gt;0,IF(M10&gt;0,+(L12*L10+M12*M10)/N10,L12),M12)</f>
        <v>0</v>
      </c>
    </row>
    <row r="13" spans="1:14" ht="24" customHeight="1">
      <c r="A13" s="622" t="s">
        <v>48</v>
      </c>
      <c r="B13" s="623"/>
      <c r="C13" s="357" t="str">
        <f>IF($C$10&gt;0,+(F13*$F$10+I13*$I$10+L13*$L$10)/$C$10,"0")</f>
        <v>0</v>
      </c>
      <c r="D13" s="358" t="str">
        <f>IF(D$10&gt;0,+(G13*G$10+J13*J$10+M13*M$10)/D$10,"0")</f>
        <v>0</v>
      </c>
      <c r="E13" s="359" t="str">
        <f>IF(C10&gt;0,IF(D10&gt;0,+E11-E12,C13),D13)</f>
        <v>0</v>
      </c>
      <c r="F13" s="357" t="str">
        <f>IF(F10&gt;0,+F11-F12,"0")</f>
        <v>0</v>
      </c>
      <c r="G13" s="358" t="str">
        <f>IF(G10&gt;0,+G11-G12,"0")</f>
        <v>0</v>
      </c>
      <c r="H13" s="359" t="str">
        <f>IF(F10&gt;0,IF(G10&gt;0,+H11-H12,F13),G13)</f>
        <v>0</v>
      </c>
      <c r="I13" s="357" t="str">
        <f>IF(I10&gt;0,+I11-I12,"0")</f>
        <v>0</v>
      </c>
      <c r="J13" s="358" t="str">
        <f>IF(J10&gt;0,+J11-J12,"0")</f>
        <v>0</v>
      </c>
      <c r="K13" s="359" t="str">
        <f>IF(I10&gt;0,IF(J10&gt;0,+K11-K12,I13),J13)</f>
        <v>0</v>
      </c>
      <c r="L13" s="357" t="str">
        <f>IF(L10&gt;0,+L11-L12,"0")</f>
        <v>0</v>
      </c>
      <c r="M13" s="358" t="str">
        <f>IF(M10&gt;0,+M11-M12,"0")</f>
        <v>0</v>
      </c>
      <c r="N13" s="359" t="str">
        <f>IF(L10&gt;0,IF(M10&gt;0,+N11-N12,L13),M13)</f>
        <v>0</v>
      </c>
    </row>
    <row r="14" spans="1:14" ht="24" customHeight="1">
      <c r="A14" s="624" t="s">
        <v>77</v>
      </c>
      <c r="B14" s="625"/>
      <c r="C14" s="360" t="str">
        <f>IF($C$10&gt;0,+(F14*$F$10+I14*$I$10+L14*$L$10)/$C$10,"0")</f>
        <v>0</v>
      </c>
      <c r="D14" s="361" t="str">
        <f>IF(D$10&gt;0,+(G14*G$10+J14*J$10+M14*M$10)/D$10,"0")</f>
        <v>0</v>
      </c>
      <c r="E14" s="362" t="str">
        <f>IF(C10&gt;0,IF(D10&gt;0,+E13/E11,C14),D14)</f>
        <v>0</v>
      </c>
      <c r="F14" s="360" t="str">
        <f>IF(F10&gt;0,+F13/F11,"0")</f>
        <v>0</v>
      </c>
      <c r="G14" s="361" t="str">
        <f>IF(G10&gt;0,+G13/G11,"0")</f>
        <v>0</v>
      </c>
      <c r="H14" s="362" t="str">
        <f>IF(F10&gt;0,IF(G10&gt;0,+H13/H11,F14),G14)</f>
        <v>0</v>
      </c>
      <c r="I14" s="360" t="str">
        <f>IF(I10&gt;0,+I13/I11,"0")</f>
        <v>0</v>
      </c>
      <c r="J14" s="361" t="str">
        <f>IF(J10&gt;0,+J13/J11,"0")</f>
        <v>0</v>
      </c>
      <c r="K14" s="362" t="str">
        <f>IF(I10&gt;0,IF(J10&gt;0,+K13/K11,I14),J14)</f>
        <v>0</v>
      </c>
      <c r="L14" s="360" t="str">
        <f>IF(L10&gt;0,+L13/L11,"0")</f>
        <v>0</v>
      </c>
      <c r="M14" s="361" t="str">
        <f>IF(M10&gt;0,+M13/M11,"0")</f>
        <v>0</v>
      </c>
      <c r="N14" s="362" t="str">
        <f>IF(L10&gt;0,IF(M10&gt;0,+N13/N11,L14),M14)</f>
        <v>0</v>
      </c>
    </row>
    <row r="15" spans="1:14" ht="24" customHeight="1">
      <c r="A15" s="626" t="s">
        <v>684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</row>
    <row r="16" spans="1:14" ht="24" customHeight="1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</row>
    <row r="17" spans="1:17" ht="24" customHeight="1">
      <c r="A17" s="620" t="s">
        <v>601</v>
      </c>
      <c r="B17" s="620"/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</row>
    <row r="18" spans="1:17" ht="50.25" customHeight="1">
      <c r="A18" s="619" t="str">
        <f>CONCATENATE("Ci auguriamo di poter contare anche in futuro sulla sua attiva partecipazione, e provvederemo a informarla - all’indirizzo ",LOWER(questionario!B10)," che ha indicato sul questionario - non appena saranno disponibili i risultati dell’indagine.")</f>
        <v>Ci auguriamo di poter contare anche in futuro sulla sua attiva partecipazione, e provvederemo a informarla - all’indirizzo  che ha indicato sul questionario - non appena saranno disponibili i risultati dell’indagine.</v>
      </c>
      <c r="B18" s="619"/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</row>
    <row r="19" spans="1:17" ht="24" customHeight="1">
      <c r="A19" s="620" t="s">
        <v>602</v>
      </c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</row>
    <row r="23" spans="1:17" s="119" customFormat="1" ht="18" customHeight="1">
      <c r="A23" s="120" t="s">
        <v>603</v>
      </c>
      <c r="B23" s="121"/>
      <c r="C23" s="121"/>
      <c r="D23" s="121"/>
      <c r="E23" s="122"/>
      <c r="F23" s="121"/>
      <c r="G23" s="121"/>
      <c r="H23" s="123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7" s="119" customFormat="1" ht="18" customHeight="1">
      <c r="A24" s="125"/>
      <c r="B24" s="126"/>
      <c r="C24" s="126"/>
      <c r="D24" s="126"/>
      <c r="E24" s="126"/>
      <c r="F24" s="126"/>
      <c r="G24" s="126"/>
      <c r="H24" s="127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7" s="119" customFormat="1" ht="18" customHeight="1">
      <c r="A25" s="128" t="s">
        <v>604</v>
      </c>
      <c r="B25" s="129"/>
      <c r="C25" s="129"/>
      <c r="D25" s="126"/>
      <c r="E25" s="126"/>
      <c r="F25" s="126"/>
      <c r="G25" s="130" t="s">
        <v>605</v>
      </c>
      <c r="H25" s="127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7" s="119" customFormat="1" ht="18" customHeight="1">
      <c r="A26" s="128"/>
      <c r="B26" s="126"/>
      <c r="C26" s="126"/>
      <c r="D26" s="126"/>
      <c r="E26" s="126"/>
      <c r="F26" s="126"/>
      <c r="G26" s="129"/>
      <c r="H26" s="127"/>
      <c r="I26" s="124"/>
      <c r="J26" s="124"/>
      <c r="K26" s="124"/>
      <c r="L26" s="124"/>
      <c r="M26" s="124"/>
      <c r="N26" s="124"/>
      <c r="O26" s="124"/>
      <c r="P26" s="124"/>
      <c r="Q26" s="124"/>
    </row>
    <row r="27" spans="1:17" s="119" customFormat="1" ht="18" customHeight="1">
      <c r="A27" s="128" t="s">
        <v>628</v>
      </c>
      <c r="B27" s="126"/>
      <c r="C27" s="126"/>
      <c r="D27" s="126"/>
      <c r="E27" s="126"/>
      <c r="F27" s="126"/>
      <c r="G27" s="129">
        <v>9</v>
      </c>
      <c r="H27" s="127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s="119" customFormat="1" ht="18" customHeight="1">
      <c r="A28" s="128" t="s">
        <v>659</v>
      </c>
      <c r="B28" s="126"/>
      <c r="C28" s="126"/>
      <c r="D28" s="126"/>
      <c r="E28" s="126"/>
      <c r="F28" s="126"/>
      <c r="G28" s="129">
        <v>11</v>
      </c>
      <c r="H28" s="127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7" s="119" customFormat="1" ht="18" customHeight="1">
      <c r="A29" s="128" t="s">
        <v>660</v>
      </c>
      <c r="B29" s="126"/>
      <c r="C29" s="126"/>
      <c r="D29" s="126"/>
      <c r="E29" s="126"/>
      <c r="F29" s="126"/>
      <c r="G29" s="129">
        <f>AVERAGE(G27:G28)</f>
        <v>10</v>
      </c>
      <c r="H29" s="127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7" s="119" customFormat="1" ht="18" customHeight="1">
      <c r="A30" s="128" t="s">
        <v>606</v>
      </c>
      <c r="B30" s="129"/>
      <c r="C30" s="129"/>
      <c r="D30" s="129"/>
      <c r="E30" s="129"/>
      <c r="F30" s="129"/>
      <c r="G30" s="129">
        <v>365</v>
      </c>
      <c r="H30" s="131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7" s="119" customFormat="1" ht="18" customHeight="1">
      <c r="A31" s="128" t="s">
        <v>607</v>
      </c>
      <c r="B31" s="129"/>
      <c r="C31" s="129"/>
      <c r="D31" s="129"/>
      <c r="E31" s="129"/>
      <c r="F31" s="129"/>
      <c r="G31" s="129">
        <v>104</v>
      </c>
      <c r="H31" s="131"/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17" s="119" customFormat="1" ht="18" customHeight="1">
      <c r="A32" s="128" t="s">
        <v>678</v>
      </c>
      <c r="B32" s="129"/>
      <c r="C32" s="129"/>
      <c r="D32" s="129"/>
      <c r="E32" s="129"/>
      <c r="F32" s="129"/>
      <c r="G32" s="129">
        <v>9</v>
      </c>
      <c r="H32" s="131"/>
      <c r="I32" s="132"/>
      <c r="J32" s="118"/>
      <c r="K32" s="118"/>
      <c r="L32" s="118"/>
      <c r="M32" s="118"/>
      <c r="N32" s="118"/>
      <c r="O32" s="118"/>
      <c r="P32" s="118"/>
      <c r="Q32" s="118"/>
    </row>
    <row r="33" spans="1:17" s="119" customFormat="1" ht="18" customHeight="1">
      <c r="A33" s="128" t="s">
        <v>608</v>
      </c>
      <c r="B33" s="126"/>
      <c r="C33" s="126"/>
      <c r="D33" s="126"/>
      <c r="E33" s="126"/>
      <c r="F33" s="126"/>
      <c r="G33" s="129">
        <v>33</v>
      </c>
      <c r="H33" s="127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s="119" customFormat="1" ht="18" customHeight="1">
      <c r="A34" s="128" t="s">
        <v>609</v>
      </c>
      <c r="B34" s="126"/>
      <c r="C34" s="126"/>
      <c r="D34" s="126"/>
      <c r="E34" s="126"/>
      <c r="F34" s="126"/>
      <c r="G34" s="129">
        <v>40</v>
      </c>
      <c r="H34" s="127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17" s="119" customFormat="1" ht="18" customHeight="1">
      <c r="A35" s="128" t="s">
        <v>610</v>
      </c>
      <c r="B35" s="126"/>
      <c r="C35" s="126"/>
      <c r="D35" s="126"/>
      <c r="E35" s="126"/>
      <c r="F35" s="126"/>
      <c r="G35" s="129">
        <v>60</v>
      </c>
      <c r="H35" s="127"/>
      <c r="I35" s="118"/>
      <c r="J35" s="118"/>
      <c r="K35" s="118"/>
      <c r="L35" s="118"/>
      <c r="M35" s="118"/>
      <c r="N35" s="118"/>
      <c r="O35" s="118"/>
      <c r="P35" s="118"/>
      <c r="Q35" s="118"/>
    </row>
    <row r="36" spans="1:17" s="119" customFormat="1" ht="18" customHeight="1">
      <c r="A36" s="128" t="s">
        <v>611</v>
      </c>
      <c r="B36" s="126"/>
      <c r="C36" s="126"/>
      <c r="D36" s="126"/>
      <c r="E36" s="126"/>
      <c r="F36" s="126"/>
      <c r="G36" s="129">
        <f>500/G29</f>
        <v>50</v>
      </c>
      <c r="H36" s="127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7" s="119" customFormat="1" ht="18" customHeight="1">
      <c r="A37" s="133" t="s">
        <v>629</v>
      </c>
      <c r="B37" s="126"/>
      <c r="C37" s="126"/>
      <c r="D37" s="126"/>
      <c r="E37" s="126"/>
      <c r="F37" s="126"/>
      <c r="G37" s="134">
        <f>+((G30-G31-G33-G32)*((G34-(G35/60))/5))-G36</f>
        <v>1658.2</v>
      </c>
      <c r="H37" s="127"/>
      <c r="I37" s="118"/>
      <c r="J37" s="118"/>
      <c r="K37" s="118"/>
      <c r="L37" s="118"/>
      <c r="M37" s="118"/>
      <c r="N37" s="118"/>
      <c r="O37" s="118"/>
      <c r="P37" s="118"/>
      <c r="Q37" s="118"/>
    </row>
    <row r="38" spans="1:17" s="119" customFormat="1" ht="18" customHeight="1">
      <c r="A38" s="128"/>
      <c r="B38" s="126"/>
      <c r="C38" s="126"/>
      <c r="D38" s="126"/>
      <c r="E38" s="126"/>
      <c r="F38" s="126"/>
      <c r="G38" s="129"/>
      <c r="H38" s="127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17" s="119" customFormat="1" ht="18" customHeight="1">
      <c r="A39" s="128" t="s">
        <v>612</v>
      </c>
      <c r="B39" s="126"/>
      <c r="C39" s="126"/>
      <c r="D39" s="126"/>
      <c r="E39" s="126"/>
      <c r="F39" s="126"/>
      <c r="G39" s="129">
        <f>100/G29</f>
        <v>10</v>
      </c>
      <c r="H39" s="127"/>
      <c r="I39" s="118"/>
      <c r="J39" s="118"/>
      <c r="K39" s="118"/>
      <c r="L39" s="118"/>
      <c r="M39" s="118"/>
      <c r="N39" s="118"/>
      <c r="O39" s="118"/>
      <c r="P39" s="118"/>
      <c r="Q39" s="118"/>
    </row>
    <row r="40" spans="1:17" s="119" customFormat="1" ht="18" customHeight="1">
      <c r="A40" s="128" t="s">
        <v>51</v>
      </c>
      <c r="B40" s="126"/>
      <c r="C40" s="126"/>
      <c r="D40" s="126"/>
      <c r="E40" s="126"/>
      <c r="F40" s="126"/>
      <c r="G40" s="129">
        <f>100/G29</f>
        <v>10</v>
      </c>
      <c r="H40" s="127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s="119" customFormat="1" ht="18" customHeight="1">
      <c r="A41" s="128" t="s">
        <v>56</v>
      </c>
      <c r="B41" s="126"/>
      <c r="C41" s="126"/>
      <c r="D41" s="126"/>
      <c r="E41" s="126"/>
      <c r="F41" s="126"/>
      <c r="G41" s="129">
        <f>100/G29</f>
        <v>10</v>
      </c>
      <c r="H41" s="127"/>
      <c r="I41" s="124"/>
      <c r="J41" s="124"/>
      <c r="K41" s="124"/>
      <c r="L41" s="124"/>
      <c r="M41" s="124"/>
      <c r="N41" s="124"/>
      <c r="O41" s="124"/>
      <c r="P41" s="124"/>
      <c r="Q41" s="124"/>
    </row>
    <row r="42" spans="1:17" s="119" customFormat="1" ht="18" customHeight="1">
      <c r="A42" s="128" t="s">
        <v>613</v>
      </c>
      <c r="B42" s="126"/>
      <c r="C42" s="126"/>
      <c r="D42" s="126"/>
      <c r="E42" s="126"/>
      <c r="F42" s="126"/>
      <c r="G42" s="129">
        <f>100/G29</f>
        <v>10</v>
      </c>
      <c r="H42" s="127"/>
      <c r="I42" s="124"/>
      <c r="J42" s="124"/>
      <c r="K42" s="124"/>
      <c r="L42" s="124"/>
      <c r="M42" s="124"/>
      <c r="N42" s="124"/>
      <c r="O42" s="135"/>
      <c r="P42" s="124"/>
      <c r="Q42" s="124"/>
    </row>
    <row r="43" spans="1:17" s="119" customFormat="1" ht="18" customHeight="1">
      <c r="A43" s="128" t="s">
        <v>614</v>
      </c>
      <c r="B43" s="126"/>
      <c r="C43" s="126"/>
      <c r="D43" s="126"/>
      <c r="E43" s="126"/>
      <c r="F43" s="126"/>
      <c r="G43" s="129">
        <f>100/G29</f>
        <v>10</v>
      </c>
      <c r="H43" s="127"/>
      <c r="I43" s="124"/>
      <c r="J43" s="124"/>
      <c r="K43" s="124"/>
      <c r="L43" s="124"/>
      <c r="M43" s="124"/>
      <c r="N43" s="124"/>
      <c r="O43" s="124"/>
      <c r="P43" s="124"/>
      <c r="Q43" s="124"/>
    </row>
    <row r="44" spans="1:17" s="119" customFormat="1" ht="18" customHeight="1">
      <c r="A44" s="128" t="s">
        <v>63</v>
      </c>
      <c r="B44" s="126"/>
      <c r="C44" s="126"/>
      <c r="D44" s="126"/>
      <c r="E44" s="126"/>
      <c r="F44" s="126"/>
      <c r="G44" s="129">
        <f>100/G29</f>
        <v>10</v>
      </c>
      <c r="H44" s="127"/>
      <c r="I44" s="124"/>
      <c r="J44" s="124"/>
      <c r="K44" s="124"/>
      <c r="L44" s="124"/>
      <c r="M44" s="124"/>
      <c r="N44" s="124"/>
      <c r="O44" s="124"/>
      <c r="P44" s="124"/>
      <c r="Q44" s="124"/>
    </row>
    <row r="45" spans="1:17" s="119" customFormat="1" ht="18" customHeight="1">
      <c r="A45" s="128" t="s">
        <v>615</v>
      </c>
      <c r="B45" s="126"/>
      <c r="C45" s="126"/>
      <c r="D45" s="126"/>
      <c r="E45" s="126"/>
      <c r="F45" s="126"/>
      <c r="G45" s="129">
        <f>100/G29</f>
        <v>10</v>
      </c>
      <c r="H45" s="127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s="119" customFormat="1" ht="18" customHeight="1">
      <c r="A46" s="133" t="s">
        <v>616</v>
      </c>
      <c r="B46" s="126"/>
      <c r="C46" s="126"/>
      <c r="D46" s="126"/>
      <c r="E46" s="126"/>
      <c r="F46" s="126"/>
      <c r="G46" s="136">
        <f>SUM(G39:G45)</f>
        <v>70</v>
      </c>
      <c r="H46" s="127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1:17" s="119" customFormat="1" ht="18" customHeight="1">
      <c r="A47" s="128"/>
      <c r="B47" s="129"/>
      <c r="C47" s="129"/>
      <c r="D47" s="126"/>
      <c r="E47" s="126"/>
      <c r="F47" s="126"/>
      <c r="G47" s="126"/>
      <c r="H47" s="127"/>
      <c r="I47" s="124"/>
      <c r="J47" s="124"/>
      <c r="K47" s="124"/>
      <c r="L47" s="124"/>
      <c r="M47" s="124"/>
      <c r="N47" s="124"/>
      <c r="O47" s="124"/>
      <c r="P47" s="124"/>
      <c r="Q47" s="124"/>
    </row>
    <row r="48" spans="1:17" s="119" customFormat="1" ht="18" customHeight="1">
      <c r="A48" s="137" t="s">
        <v>617</v>
      </c>
      <c r="B48" s="138"/>
      <c r="C48" s="139"/>
      <c r="D48" s="138"/>
      <c r="E48" s="138"/>
      <c r="F48" s="138"/>
      <c r="G48" s="140">
        <f>G46/G37</f>
        <v>4.2214449402967071E-2</v>
      </c>
      <c r="H48" s="141"/>
      <c r="I48" s="124"/>
      <c r="J48" s="124"/>
      <c r="K48" s="124"/>
      <c r="L48" s="124"/>
      <c r="M48" s="124"/>
      <c r="N48" s="124"/>
      <c r="O48" s="124"/>
      <c r="P48" s="124"/>
      <c r="Q48" s="124"/>
    </row>
    <row r="49" spans="4:10" s="119" customFormat="1" ht="18" customHeight="1"/>
    <row r="50" spans="4:10" s="119" customFormat="1"/>
    <row r="51" spans="4:10" s="119" customFormat="1"/>
    <row r="52" spans="4:10" s="119" customFormat="1"/>
    <row r="53" spans="4:10" s="119" customFormat="1"/>
    <row r="54" spans="4:10" s="119" customFormat="1"/>
    <row r="55" spans="4:10" s="119" customFormat="1"/>
    <row r="56" spans="4:10" s="119" customFormat="1"/>
    <row r="57" spans="4:10" s="119" customFormat="1"/>
    <row r="58" spans="4:10" s="119" customFormat="1"/>
    <row r="59" spans="4:10" s="119" customFormat="1">
      <c r="D59" s="119">
        <f>+D55+SUM(D56:E58)</f>
        <v>0</v>
      </c>
      <c r="F59" s="119">
        <f>+F55+SUM(F56:G58)</f>
        <v>0</v>
      </c>
      <c r="H59" s="119">
        <f>+H55+SUM(H56:I58)</f>
        <v>0</v>
      </c>
      <c r="J59" s="119">
        <f>+J55+SUM(J56:K58)</f>
        <v>0</v>
      </c>
    </row>
    <row r="60" spans="4:10" s="119" customFormat="1"/>
    <row r="61" spans="4:10" s="119" customFormat="1"/>
    <row r="62" spans="4:10" s="119" customFormat="1"/>
  </sheetData>
  <mergeCells count="21">
    <mergeCell ref="H2:M2"/>
    <mergeCell ref="A3:N3"/>
    <mergeCell ref="A4:N4"/>
    <mergeCell ref="A5:N5"/>
    <mergeCell ref="A6:N6"/>
    <mergeCell ref="A18:N18"/>
    <mergeCell ref="A19:N19"/>
    <mergeCell ref="A1:B2"/>
    <mergeCell ref="A11:B11"/>
    <mergeCell ref="A12:B12"/>
    <mergeCell ref="A13:B13"/>
    <mergeCell ref="A14:B14"/>
    <mergeCell ref="A15:N15"/>
    <mergeCell ref="A17:N17"/>
    <mergeCell ref="A8:B9"/>
    <mergeCell ref="C8:E8"/>
    <mergeCell ref="F8:H8"/>
    <mergeCell ref="I8:K8"/>
    <mergeCell ref="L8:N8"/>
    <mergeCell ref="A10:B10"/>
    <mergeCell ref="D2:G2"/>
  </mergeCells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questionario</vt:lpstr>
      <vt:lpstr>ccnl</vt:lpstr>
      <vt:lpstr>provincia</vt:lpstr>
      <vt:lpstr>feedback assenze</vt:lpstr>
      <vt:lpstr>Foglio1</vt:lpstr>
      <vt:lpstr>ccnl!Area_stampa</vt:lpstr>
      <vt:lpstr>'feedback assenze'!Area_stampa</vt:lpstr>
      <vt:lpstr>questionario!Area_stampa</vt:lpstr>
      <vt:lpstr>ccnl!Titoli_stampa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gmorleo</cp:lastModifiedBy>
  <cp:lastPrinted>2020-02-11T17:13:09Z</cp:lastPrinted>
  <dcterms:created xsi:type="dcterms:W3CDTF">2018-02-13T10:01:45Z</dcterms:created>
  <dcterms:modified xsi:type="dcterms:W3CDTF">2020-02-12T09:35:02Z</dcterms:modified>
</cp:coreProperties>
</file>